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jon/Dropbox (Arima Genomics)/SOP's/Workflow Development/Product Development/User Guides/CHiC/Worksheet Arima Capture HiC Data Quality Control A160501/Draft/"/>
    </mc:Choice>
  </mc:AlternateContent>
  <xr:revisionPtr revIDLastSave="0" documentId="13_ncr:1_{48529E3C-2859-1F49-B7B6-87E4CFDA7759}" xr6:coauthVersionLast="36" xr6:coauthVersionMax="36" xr10:uidLastSave="{00000000-0000-0000-0000-000000000000}"/>
  <bookViews>
    <workbookView xWindow="0" yWindow="460" windowWidth="38220" windowHeight="19500" xr2:uid="{46E93B95-C026-A449-B424-3DE1635D10C7}"/>
  </bookViews>
  <sheets>
    <sheet name="Cover Page" sheetId="9" r:id="rId1"/>
    <sheet name="Arima Assay QC" sheetId="2" r:id="rId2"/>
    <sheet name="Shallow Seq QC - Pre-Capture" sheetId="16" r:id="rId3"/>
    <sheet name="Shallow Seq QC - Post-Captur" sheetId="17" r:id="rId4"/>
    <sheet name="Deep Seq QC" sheetId="18" r:id="rId5"/>
    <sheet name="Metric Definitions" sheetId="11" r:id="rId6"/>
  </sheets>
  <calcPr calcId="18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B26" i="18" l="1"/>
  <c r="A26" i="18"/>
  <c r="B25" i="18"/>
  <c r="A25" i="18"/>
  <c r="B24" i="18"/>
  <c r="A24" i="18"/>
  <c r="B23" i="18"/>
  <c r="A23" i="18"/>
  <c r="B22" i="18"/>
  <c r="A22" i="18"/>
  <c r="B21" i="18"/>
  <c r="A21" i="18"/>
  <c r="B20" i="18"/>
  <c r="A20" i="18"/>
  <c r="B19" i="18"/>
  <c r="A19" i="18"/>
  <c r="B26" i="17"/>
  <c r="A26" i="17"/>
  <c r="B25" i="17"/>
  <c r="A25" i="17"/>
  <c r="B24" i="17"/>
  <c r="A24" i="17"/>
  <c r="B23" i="17"/>
  <c r="A23" i="17"/>
  <c r="B22" i="17"/>
  <c r="A22" i="17"/>
  <c r="B21" i="17"/>
  <c r="A21" i="17"/>
  <c r="B20" i="17"/>
  <c r="A20" i="17"/>
  <c r="B19" i="17"/>
  <c r="A19" i="17"/>
  <c r="B20" i="16"/>
  <c r="B21" i="16"/>
  <c r="B22" i="16"/>
  <c r="B23" i="16"/>
  <c r="B24" i="16"/>
  <c r="B25" i="16"/>
  <c r="B26" i="16"/>
  <c r="B19" i="16"/>
  <c r="A19" i="16"/>
  <c r="E44" i="2"/>
  <c r="E45" i="2"/>
  <c r="E46" i="2"/>
  <c r="E47" i="2"/>
  <c r="E48" i="2"/>
  <c r="E49" i="2"/>
  <c r="E50" i="2"/>
  <c r="E43" i="2"/>
  <c r="K43" i="2" l="1"/>
  <c r="K44" i="2" l="1"/>
  <c r="K45" i="2"/>
  <c r="K46" i="2"/>
  <c r="K47" i="2"/>
  <c r="K48" i="2"/>
  <c r="K49" i="2"/>
  <c r="K50" i="2"/>
  <c r="G44" i="2"/>
  <c r="H44" i="2" s="1"/>
  <c r="G45" i="2"/>
  <c r="H45" i="2" s="1"/>
  <c r="G46" i="2"/>
  <c r="H46" i="2" s="1"/>
  <c r="G47" i="2"/>
  <c r="H47" i="2" s="1"/>
  <c r="G48" i="2"/>
  <c r="H48" i="2" s="1"/>
  <c r="G49" i="2"/>
  <c r="H49" i="2" s="1"/>
  <c r="G50" i="2"/>
  <c r="H50" i="2" s="1"/>
  <c r="G43" i="2"/>
  <c r="H43" i="2" s="1"/>
  <c r="A43" i="2"/>
  <c r="A44" i="2"/>
  <c r="A45" i="2"/>
  <c r="A46" i="2"/>
  <c r="A47" i="2"/>
  <c r="A48" i="2"/>
  <c r="A49" i="2"/>
  <c r="A50" i="2"/>
  <c r="A31" i="2"/>
  <c r="A32" i="2"/>
  <c r="A33" i="2"/>
  <c r="A34" i="2"/>
  <c r="A35" i="2"/>
  <c r="A36" i="2"/>
  <c r="A37" i="2"/>
  <c r="A30" i="2"/>
  <c r="J18" i="2"/>
  <c r="K18" i="2"/>
  <c r="J19" i="2"/>
  <c r="K19" i="2"/>
  <c r="J20" i="2"/>
  <c r="K20" i="2"/>
  <c r="J21" i="2"/>
  <c r="K21" i="2"/>
  <c r="J22" i="2"/>
  <c r="K22" i="2"/>
  <c r="J23" i="2"/>
  <c r="K23" i="2"/>
  <c r="J24" i="2"/>
  <c r="K24" i="2"/>
  <c r="J17" i="2"/>
  <c r="K17" i="2" s="1"/>
  <c r="G17" i="2"/>
  <c r="E17" i="2"/>
  <c r="A26" i="16"/>
  <c r="A25" i="16"/>
  <c r="A24" i="16"/>
  <c r="A23" i="16"/>
  <c r="A22" i="16"/>
  <c r="A21" i="16"/>
  <c r="A20" i="16"/>
  <c r="G18" i="2" l="1"/>
  <c r="H18" i="2" s="1"/>
  <c r="G19" i="2"/>
  <c r="H19" i="2" s="1"/>
  <c r="G20" i="2"/>
  <c r="H20" i="2" s="1"/>
  <c r="G21" i="2"/>
  <c r="H21" i="2" s="1"/>
  <c r="G22" i="2"/>
  <c r="H22" i="2" s="1"/>
  <c r="G23" i="2"/>
  <c r="H23" i="2" s="1"/>
  <c r="G24" i="2"/>
  <c r="H24" i="2" s="1"/>
  <c r="H17" i="2"/>
  <c r="E18" i="2"/>
  <c r="E19" i="2"/>
  <c r="E20" i="2"/>
  <c r="E21" i="2"/>
  <c r="E22" i="2"/>
  <c r="E23" i="2"/>
  <c r="E24" i="2"/>
  <c r="E31" i="2" l="1"/>
  <c r="F31" i="2" s="1"/>
  <c r="G31" i="2" s="1"/>
  <c r="E32" i="2"/>
  <c r="F32" i="2" s="1"/>
  <c r="G32" i="2" s="1"/>
  <c r="E33" i="2"/>
  <c r="F33" i="2" s="1"/>
  <c r="G33" i="2" s="1"/>
  <c r="E34" i="2"/>
  <c r="F34" i="2" s="1"/>
  <c r="G34" i="2" s="1"/>
  <c r="E35" i="2"/>
  <c r="E36" i="2"/>
  <c r="E37" i="2"/>
  <c r="E30" i="2"/>
  <c r="F35" i="2"/>
  <c r="G35" i="2" s="1"/>
  <c r="F36" i="2"/>
  <c r="G36" i="2" s="1"/>
  <c r="F37" i="2"/>
  <c r="G37" i="2" s="1"/>
  <c r="F30" i="2" l="1"/>
  <c r="G30" i="2" s="1"/>
</calcChain>
</file>

<file path=xl/sharedStrings.xml><?xml version="1.0" encoding="utf-8"?>
<sst xmlns="http://schemas.openxmlformats.org/spreadsheetml/2006/main" count="261" uniqueCount="119">
  <si>
    <t>Units</t>
  </si>
  <si>
    <t>Sample</t>
  </si>
  <si>
    <t>Quant Assay</t>
  </si>
  <si>
    <t>Qubit Concentration</t>
  </si>
  <si>
    <t>ng/µL</t>
  </si>
  <si>
    <t>dsDNA HS</t>
  </si>
  <si>
    <t>Arima-QC1</t>
  </si>
  <si>
    <t>Sample A</t>
  </si>
  <si>
    <t>Sample B</t>
  </si>
  <si>
    <t>Sample C</t>
  </si>
  <si>
    <t>Sample D</t>
  </si>
  <si>
    <t>Sample E</t>
  </si>
  <si>
    <t>Sample F</t>
  </si>
  <si>
    <t>Sample G</t>
  </si>
  <si>
    <t>Sample H</t>
  </si>
  <si>
    <t>Yield (ng)</t>
  </si>
  <si>
    <t xml:space="preserve">1. Fill in the 'Sample' column in the below table. </t>
  </si>
  <si>
    <t>Instructions:</t>
  </si>
  <si>
    <t>Arima-QC1 Calculation Worksheet</t>
  </si>
  <si>
    <t>Sample Name</t>
  </si>
  <si>
    <t>Raw PE Reads</t>
  </si>
  <si>
    <t>INTRA pairs</t>
  </si>
  <si>
    <t>% INTRA pairs</t>
  </si>
  <si>
    <t>INTER pairs</t>
  </si>
  <si>
    <t>% INTER pairs</t>
  </si>
  <si>
    <t>HiC Data Features</t>
  </si>
  <si>
    <t>Sample Volume (uL)</t>
  </si>
  <si>
    <t>2. Fill in the 'Qubit Concentration' values obtained from purifying the Ligation QC aliquots. Ensure that you record the sample concentration in ng/uL. This will automatically calculate how much sample and Elution Buffer is required as input to the Arima-QC1 assay.</t>
  </si>
  <si>
    <t>Ligation QC Samples</t>
  </si>
  <si>
    <t>Arima-QC1 Samples</t>
  </si>
  <si>
    <t>Ligation QC Volume for 75ng (uL)</t>
  </si>
  <si>
    <t>Volume of Elution Buffer to bring Arima-QC1 Sample to 50uL (uL)</t>
  </si>
  <si>
    <t>Metric</t>
  </si>
  <si>
    <t>Definition</t>
  </si>
  <si>
    <t># loops</t>
  </si>
  <si>
    <t>raw paired-end (PE) sequence reads</t>
  </si>
  <si>
    <t>mapped and de-duplicated read-pairs where both read-ends align to the same chromosome</t>
  </si>
  <si>
    <t>percentage of all mapped and de-duplicated read-pairs that have both read-ends aligning to the same chromosome</t>
  </si>
  <si>
    <t>HiC QC</t>
  </si>
  <si>
    <t>INTRA &gt; 15kb pairs</t>
  </si>
  <si>
    <t>% INTRA &gt; 15kb pairs</t>
  </si>
  <si>
    <t>Overall Performance Indicators</t>
  </si>
  <si>
    <t>mapped and de-duplicated read-pairs where both read-ends align to the same chromosome and have an insert size &gt;=15kb</t>
  </si>
  <si>
    <t>percentage of all mapped and de-duplicated read-pairs that have both read-ends aligning to the same chromosome and have an insert size &gt;=15kb</t>
  </si>
  <si>
    <t>3. Fill in the 'Qubit Concentration' values obtained from completing the Arima-QC assay. Ensure that you record the sample concentration in ng/uL. Completing this will automatically calculate the Yield, Arima-QC1 value, and PASS/ALERT status.</t>
  </si>
  <si>
    <t>mapped and de-duplicated read-pairs where each read-end aligns to a different chromosome</t>
  </si>
  <si>
    <t>percentage of all mapped and de-duplicated read-pairs where each read-end aligns to a different chromosome</t>
  </si>
  <si>
    <t>percentage of all Mapped Reads that are PCR duplicates</t>
  </si>
  <si>
    <t>PASS/ALERT</t>
  </si>
  <si>
    <r>
      <rPr>
        <b/>
        <sz val="12"/>
        <color theme="1"/>
        <rFont val="Calibri (Body)_x0000_"/>
      </rPr>
      <t>Important</t>
    </r>
    <r>
      <rPr>
        <b/>
        <sz val="12"/>
        <color theme="1"/>
        <rFont val="Calibri"/>
        <family val="2"/>
        <scheme val="minor"/>
      </rPr>
      <t xml:space="preserve">: All values in italics with a gray background in the below worksheet are values that </t>
    </r>
    <r>
      <rPr>
        <b/>
        <u/>
        <sz val="12"/>
        <color theme="1"/>
        <rFont val="Calibri (Body)"/>
      </rPr>
      <t>need to be filled in by the user</t>
    </r>
    <r>
      <rPr>
        <b/>
        <sz val="12"/>
        <color theme="1"/>
        <rFont val="Calibri"/>
        <family val="2"/>
        <scheme val="minor"/>
      </rPr>
      <t>. Example values are currently filled in to provide guidance.</t>
    </r>
  </si>
  <si>
    <t>3. The "Overall Performance Indicators" will automatically calculate using information from the copy/pasted Arima_QC_deep.txt table.</t>
  </si>
  <si>
    <t>Revision History</t>
  </si>
  <si>
    <t>Document</t>
  </si>
  <si>
    <t>Date</t>
  </si>
  <si>
    <t>Description</t>
  </si>
  <si>
    <t>Arima Capture HIC QC Worksheet</t>
  </si>
  <si>
    <t>Initial Release</t>
  </si>
  <si>
    <t>Pipeline Link</t>
  </si>
  <si>
    <t>Version #</t>
  </si>
  <si>
    <t>Arima Capture HiC Data QC Worksheet</t>
  </si>
  <si>
    <r>
      <t xml:space="preserve">2. Copy/Paste the output table of deep sequencing metrics (Arima_QC_deep.txt) produced by the pipeline (excluding column headers) into the table below. </t>
    </r>
    <r>
      <rPr>
        <sz val="12"/>
        <color theme="1"/>
        <rFont val="Calibri (Body)"/>
      </rPr>
      <t xml:space="preserve">The values should be pasted into the table beginning with the column labeled "Sample Name". </t>
    </r>
  </si>
  <si>
    <t>% On-target</t>
  </si>
  <si>
    <t>Basic Data Processing Stats</t>
  </si>
  <si>
    <t>Capture Data Features</t>
  </si>
  <si>
    <t>Target Read depth</t>
  </si>
  <si>
    <t>QC1 Setup</t>
  </si>
  <si>
    <t>Volume of Elution Buffer to bring Shearing Sample up to 100 ul (uL)</t>
  </si>
  <si>
    <t>Shearing Setup</t>
  </si>
  <si>
    <t>Volume of Ligation sample for Shearing (uL)</t>
  </si>
  <si>
    <t>Input to Arima-QC Quality Control protocol (ng):</t>
  </si>
  <si>
    <t>Size Selected QC Samples</t>
  </si>
  <si>
    <t>Ligation Mass (ng)
[750ng - 5,000ng]:</t>
  </si>
  <si>
    <t>Size Selected Mass (ng)
[200ng - 2,000ng]:</t>
  </si>
  <si>
    <t>Volume of Elution Buffer to bring Shearing Sample up to 30 ul (uL)</t>
  </si>
  <si>
    <t xml:space="preserve"> Yield (ng)</t>
  </si>
  <si>
    <t>Library Prep.</t>
  </si>
  <si>
    <t>Volume of sheared, Size Selected sample for Library prep (uL)</t>
  </si>
  <si>
    <t>Mapped SE reads</t>
  </si>
  <si>
    <t>Duplicates</t>
  </si>
  <si>
    <t>% Duplicates</t>
  </si>
  <si>
    <t>Unique valid pairs</t>
  </si>
  <si>
    <t>% Unique valid pairs</t>
  </si>
  <si>
    <t>Enrichment</t>
  </si>
  <si>
    <t>% Mapped SE Reads</t>
  </si>
  <si>
    <t># Loops</t>
  </si>
  <si>
    <t>Mapped SE Reads</t>
  </si>
  <si>
    <t>Single-End reads aligned to the genome, where both reads have a mapping quality &gt;= 30</t>
  </si>
  <si>
    <t>percentage of all raw Single-End reads that align to the genome relative to the total raw single-end read count</t>
  </si>
  <si>
    <t>Dups</t>
  </si>
  <si>
    <t>% Dups</t>
  </si>
  <si>
    <t>duplicate read-pairs aligned to the genome</t>
  </si>
  <si>
    <t>Unique-Valid Pairs</t>
  </si>
  <si>
    <t>HiC Readpairs which are not derived from artifacts such as self-circles and dangling-ends, and which contain spatial proximity information</t>
  </si>
  <si>
    <t>% Unique-Valid Pairs</t>
  </si>
  <si>
    <t>% of mapped reads that are unique valid pairs</t>
  </si>
  <si>
    <t xml:space="preserve">% On-target </t>
  </si>
  <si>
    <t>Percent of reads that intersect the capture regions in the probe design</t>
  </si>
  <si>
    <t>Average Signal-to-noise relative to background given the target region size and the genome size.</t>
  </si>
  <si>
    <t>Capture QC</t>
  </si>
  <si>
    <t>number of loops identified by CHiCAGO</t>
  </si>
  <si>
    <t>Number of Raw PE Reads to obtain high sensitivity loopcalls.  Based on bench marking against ground truth datasets. 100M reads for human or mouse Promoter capture panels and 10M reads per Mb of target region for Custom Panels</t>
  </si>
  <si>
    <t>General quality of the capture performance. Defined as PASS if (% On-target) &gt;= 60</t>
  </si>
  <si>
    <r>
      <t xml:space="preserve">General quality of the HiC-like features in the Arima Capture HiC data. Defined as PASS if (% INTRA &gt;40kb) &gt;= </t>
    </r>
    <r>
      <rPr>
        <sz val="12"/>
        <color theme="1"/>
        <rFont val="Calibri (Body)"/>
      </rPr>
      <t>25</t>
    </r>
  </si>
  <si>
    <t>Document Part Number: A160501 v01</t>
  </si>
  <si>
    <t>Release Date: July, 2021</t>
  </si>
  <si>
    <t>Material Part Number: A510008, A302010, A302020, A303010
Document Part Number: A160501 v01</t>
  </si>
  <si>
    <t>July, 2021</t>
  </si>
  <si>
    <r>
      <t xml:space="preserve">Material Part Number: </t>
    </r>
    <r>
      <rPr>
        <sz val="11"/>
        <color rgb="FF000000"/>
        <rFont val="Avenir Book"/>
        <family val="2"/>
      </rPr>
      <t>A510008, A302010,
A302020, A302031, A302032, A302033,
A302034, A302035, A303010</t>
    </r>
  </si>
  <si>
    <t>November, 2021</t>
  </si>
  <si>
    <r>
      <t xml:space="preserve">The </t>
    </r>
    <r>
      <rPr>
        <sz val="12"/>
        <color theme="1"/>
        <rFont val="Calibri (Body)_x0000_"/>
      </rPr>
      <t>instructions</t>
    </r>
    <r>
      <rPr>
        <sz val="12"/>
        <color theme="1"/>
        <rFont val="Calibri"/>
        <family val="2"/>
        <scheme val="minor"/>
      </rPr>
      <t xml:space="preserve"> below provide a step-by-step guide towards determining the Arima-QC1 value and PASS/FAIL status of a sample midway through the Arima-CHIC workflow.</t>
    </r>
  </si>
  <si>
    <r>
      <t xml:space="preserve">This worksheet is intended to help organize and  interpret Arima-CHIC data quality metrics that are produced by running the Arima-CHIC Analysis pipeline on </t>
    </r>
    <r>
      <rPr>
        <u/>
        <sz val="12"/>
        <color theme="1"/>
        <rFont val="Calibri (Body)"/>
      </rPr>
      <t>deeply sequenced</t>
    </r>
    <r>
      <rPr>
        <sz val="12"/>
        <color theme="1"/>
        <rFont val="Calibri"/>
        <family val="2"/>
        <scheme val="minor"/>
      </rPr>
      <t xml:space="preserve"> Arima-CHIC libraries. </t>
    </r>
  </si>
  <si>
    <t>https://github.com/ArimaGenomics/CHiC</t>
  </si>
  <si>
    <t>v01</t>
  </si>
  <si>
    <t>1. Run the Capture-HiC pipeline with Arima Promoter Capture data. Please note the  version number above.</t>
  </si>
  <si>
    <t>3. The "Overall Performance Indicators" will automatically calculate using information from the copy/pasted Arima_QC_shallow.txt table.</t>
  </si>
  <si>
    <r>
      <t xml:space="preserve">This worksheet is intended to help organize and  interpret Arima-CHIC data quality metrics that are produced by running the Arima-CHIC Analysis pipeline on </t>
    </r>
    <r>
      <rPr>
        <u/>
        <sz val="12"/>
        <color theme="1"/>
        <rFont val="Calibri (Body)"/>
      </rPr>
      <t xml:space="preserve">Shallowly sequenced, pre-capture, </t>
    </r>
    <r>
      <rPr>
        <sz val="12"/>
        <color theme="1"/>
        <rFont val="Calibri"/>
        <family val="2"/>
        <scheme val="minor"/>
      </rPr>
      <t xml:space="preserve">Arima-CHIC libraries. </t>
    </r>
  </si>
  <si>
    <r>
      <t xml:space="preserve">2. Copy/Paste the output table of deep sequencing metrics (Arima_QC_shallow.txt) produced by the pipeline (excluding column headers) into the table below. </t>
    </r>
    <r>
      <rPr>
        <sz val="12"/>
        <color theme="1"/>
        <rFont val="Calibri (Body)"/>
      </rPr>
      <t xml:space="preserve">The values should be pasted into the table beginning with the column labeled "Sample Name". </t>
    </r>
  </si>
  <si>
    <r>
      <t xml:space="preserve">This worksheet is intended to help organize and  interpret Arima-CHIC data quality metrics that are produced by running the Arima-CHIC Analysis pipeline on </t>
    </r>
    <r>
      <rPr>
        <u/>
        <sz val="12"/>
        <color theme="1"/>
        <rFont val="Calibri (Body)"/>
      </rPr>
      <t xml:space="preserve">Shallowly sequenced, post-capture, </t>
    </r>
    <r>
      <rPr>
        <sz val="12"/>
        <color theme="1"/>
        <rFont val="Calibri"/>
        <family val="2"/>
        <scheme val="minor"/>
      </rPr>
      <t xml:space="preserve">Arima-CHIC libraries. </t>
    </r>
  </si>
  <si>
    <t>Added the link to the analysis pipeline. Addressed Minor Typos.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</si>
</sst>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23">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
      <b/>
      <sz val="12"/>
      <color theme="0"/>
      <name val="Calibri"/>
      <family val="2"/>
      <scheme val="minor"/>
    </font>
    <font>
      <sz val="12"/>
      <color theme="0"/>
      <name val="Calibri"/>
      <family val="2"/>
      <scheme val="minor"/>
    </font>
    <font>
      <b/>
      <sz val="14"/>
      <color theme="1"/>
      <name val="Calibri"/>
      <family val="2"/>
      <scheme val="minor"/>
    </font>
    <font>
      <b/>
      <u/>
      <sz val="12"/>
      <color theme="1"/>
      <name val="Calibri"/>
      <family val="2"/>
      <scheme val="minor"/>
    </font>
    <font>
      <sz val="8"/>
      <name val="Calibri"/>
      <family val="2"/>
      <scheme val="minor"/>
    </font>
    <font>
      <b/>
      <sz val="11"/>
      <color rgb="FF000000"/>
      <name val="Avenir Book"/>
      <family val="2"/>
    </font>
    <font>
      <sz val="11"/>
      <color rgb="FF000000"/>
      <name val="Avenir Book"/>
      <family val="2"/>
    </font>
    <font>
      <b/>
      <u/>
      <sz val="16"/>
      <color theme="1"/>
      <name val="Calibri"/>
      <family val="2"/>
      <scheme val="minor"/>
    </font>
    <font>
      <sz val="12"/>
      <color theme="1"/>
      <name val="Calibri (Body)_x0000_"/>
    </font>
    <font>
      <b/>
      <sz val="12"/>
      <color theme="1"/>
      <name val="Calibri (Body)_x0000_"/>
    </font>
    <font>
      <b/>
      <u/>
      <sz val="12"/>
      <color theme="1"/>
      <name val="Calibri (Body)"/>
    </font>
    <font>
      <b/>
      <sz val="16"/>
      <color theme="0"/>
      <name val="Calibri"/>
      <family val="2"/>
      <scheme val="minor"/>
    </font>
    <font>
      <b/>
      <sz val="16"/>
      <color theme="1"/>
      <name val="Calibri"/>
      <family val="2"/>
      <scheme val="minor"/>
    </font>
    <font>
      <u/>
      <sz val="12"/>
      <color theme="1"/>
      <name val="Calibri (Body)"/>
    </font>
    <font>
      <u/>
      <sz val="12"/>
      <color theme="1"/>
      <name val="Calibri"/>
      <family val="2"/>
      <scheme val="minor"/>
    </font>
    <font>
      <sz val="12"/>
      <color theme="1"/>
      <name val="Calibri (Body)"/>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A6CB7"/>
        <bgColor indexed="64"/>
      </patternFill>
    </fill>
    <fill>
      <patternFill patternType="solid">
        <fgColor rgb="FFD9D9D9"/>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7030A0"/>
        <bgColor indexed="64"/>
      </patternFill>
    </fill>
    <fill>
      <patternFill patternType="solid">
        <fgColor rgb="FF1F6CB7"/>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thin">
        <color auto="1"/>
      </bottom>
      <diagonal/>
    </border>
  </borders>
  <cellStyleXfs count="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109">
    <xf numFmtId="0" fontId="0" fillId="0" borderId="0" xfId="0"/>
    <xf numFmtId="0" fontId="0" fillId="0" borderId="0" xfId="0" applyBorder="1"/>
    <xf numFmtId="0" fontId="0" fillId="0" borderId="1" xfId="0" applyBorder="1"/>
    <xf numFmtId="0" fontId="4" fillId="0" borderId="0" xfId="0" applyFont="1"/>
    <xf numFmtId="0" fontId="5" fillId="0" borderId="0" xfId="0" applyFont="1"/>
    <xf numFmtId="0" fontId="4" fillId="0" borderId="1" xfId="0" applyFont="1" applyBorder="1"/>
    <xf numFmtId="0" fontId="1" fillId="0" borderId="0" xfId="0" applyFont="1"/>
    <xf numFmtId="164" fontId="4" fillId="0" borderId="0" xfId="0" applyNumberFormat="1" applyFont="1"/>
    <xf numFmtId="0" fontId="0" fillId="0" borderId="5" xfId="0" applyBorder="1"/>
    <xf numFmtId="0" fontId="10" fillId="0" borderId="0" xfId="0" applyFont="1"/>
    <xf numFmtId="0" fontId="0" fillId="0" borderId="0" xfId="0" applyFont="1"/>
    <xf numFmtId="0" fontId="0" fillId="0" borderId="0" xfId="0" applyFont="1" applyBorder="1"/>
    <xf numFmtId="0" fontId="0" fillId="0" borderId="0" xfId="0" applyAlignment="1">
      <alignment horizontal="center"/>
    </xf>
    <xf numFmtId="0" fontId="1" fillId="0" borderId="0" xfId="0" applyFont="1" applyFill="1"/>
    <xf numFmtId="0" fontId="0" fillId="0" borderId="0" xfId="0" applyFill="1"/>
    <xf numFmtId="0" fontId="6" fillId="2" borderId="1" xfId="0" applyFont="1" applyFill="1" applyBorder="1" applyAlignment="1">
      <alignment horizontal="center"/>
    </xf>
    <xf numFmtId="0" fontId="6" fillId="2" borderId="1" xfId="0" applyFont="1" applyFill="1" applyBorder="1"/>
    <xf numFmtId="0" fontId="9" fillId="2" borderId="0" xfId="0" applyFont="1" applyFill="1"/>
    <xf numFmtId="0" fontId="0" fillId="2" borderId="0" xfId="0" applyFill="1"/>
    <xf numFmtId="0" fontId="0" fillId="3" borderId="0" xfId="0" applyFill="1"/>
    <xf numFmtId="0" fontId="12" fillId="3" borderId="0" xfId="0" applyFont="1" applyFill="1"/>
    <xf numFmtId="0" fontId="14" fillId="0" borderId="0" xfId="0" applyFont="1"/>
    <xf numFmtId="0" fontId="9" fillId="0" borderId="0" xfId="0" applyFont="1" applyFill="1"/>
    <xf numFmtId="0" fontId="0" fillId="0" borderId="0" xfId="0" applyFill="1" applyBorder="1"/>
    <xf numFmtId="0" fontId="7" fillId="4" borderId="1" xfId="0" applyFont="1" applyFill="1" applyBorder="1"/>
    <xf numFmtId="0" fontId="7" fillId="4" borderId="1" xfId="0" applyFont="1" applyFill="1" applyBorder="1" applyAlignment="1">
      <alignment horizontal="center" wrapText="1"/>
    </xf>
    <xf numFmtId="0" fontId="7" fillId="4" borderId="2" xfId="0" applyFont="1" applyFill="1" applyBorder="1"/>
    <xf numFmtId="0" fontId="9" fillId="5" borderId="0" xfId="0" applyFont="1" applyFill="1"/>
    <xf numFmtId="0" fontId="0" fillId="5" borderId="0" xfId="0" applyFill="1"/>
    <xf numFmtId="0" fontId="0" fillId="0" borderId="0" xfId="0" applyFont="1" applyFill="1"/>
    <xf numFmtId="0" fontId="6" fillId="0" borderId="0" xfId="0" applyFont="1" applyFill="1" applyBorder="1"/>
    <xf numFmtId="0" fontId="7" fillId="4" borderId="7" xfId="0" applyFont="1" applyFill="1" applyBorder="1" applyAlignment="1">
      <alignment horizontal="center"/>
    </xf>
    <xf numFmtId="0" fontId="8" fillId="0" borderId="0" xfId="0" applyFont="1" applyFill="1"/>
    <xf numFmtId="0" fontId="1" fillId="0" borderId="7" xfId="0" applyFont="1" applyFill="1" applyBorder="1" applyAlignment="1">
      <alignment horizontal="center"/>
    </xf>
    <xf numFmtId="0" fontId="6" fillId="0" borderId="0" xfId="0" applyFont="1"/>
    <xf numFmtId="0" fontId="1" fillId="0" borderId="0" xfId="0" applyFont="1" applyFill="1" applyBorder="1"/>
    <xf numFmtId="0" fontId="0" fillId="0" borderId="0" xfId="0" applyAlignment="1">
      <alignment horizontal="left"/>
    </xf>
    <xf numFmtId="1" fontId="0" fillId="0" borderId="0" xfId="0" applyNumberFormat="1"/>
    <xf numFmtId="166" fontId="6" fillId="2" borderId="1" xfId="0" applyNumberFormat="1" applyFont="1" applyFill="1" applyBorder="1" applyAlignment="1">
      <alignment horizontal="center"/>
    </xf>
    <xf numFmtId="0" fontId="4" fillId="0" borderId="1" xfId="0" applyFont="1" applyBorder="1" applyAlignment="1">
      <alignment horizontal="center"/>
    </xf>
    <xf numFmtId="166" fontId="4" fillId="0" borderId="1" xfId="0" applyNumberFormat="1" applyFont="1" applyBorder="1" applyAlignment="1">
      <alignment horizontal="center"/>
    </xf>
    <xf numFmtId="2" fontId="4" fillId="0" borderId="2" xfId="0" applyNumberFormat="1" applyFont="1" applyBorder="1" applyAlignment="1">
      <alignment horizontal="center"/>
    </xf>
    <xf numFmtId="2" fontId="0" fillId="0" borderId="1" xfId="0" applyNumberFormat="1" applyBorder="1" applyAlignment="1">
      <alignment horizontal="center"/>
    </xf>
    <xf numFmtId="165" fontId="4" fillId="0" borderId="1" xfId="0" applyNumberFormat="1" applyFont="1" applyBorder="1" applyAlignment="1">
      <alignment horizontal="center"/>
    </xf>
    <xf numFmtId="0" fontId="1" fillId="6" borderId="7" xfId="0" applyFont="1" applyFill="1" applyBorder="1" applyAlignment="1">
      <alignment horizontal="center"/>
    </xf>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14" fillId="0" borderId="0" xfId="0" applyFont="1" applyAlignment="1">
      <alignment horizontal="left"/>
    </xf>
    <xf numFmtId="0" fontId="14" fillId="0" borderId="0" xfId="0" applyFont="1" applyAlignment="1">
      <alignment horizontal="left" wrapText="1"/>
    </xf>
    <xf numFmtId="0" fontId="22" fillId="0" borderId="0" xfId="0" applyFont="1" applyBorder="1"/>
    <xf numFmtId="0" fontId="0" fillId="3" borderId="1" xfId="0" applyFill="1" applyBorder="1" applyAlignment="1">
      <alignment horizontal="left" vertical="top"/>
    </xf>
    <xf numFmtId="0" fontId="0" fillId="7" borderId="1" xfId="0" applyFill="1"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9" xfId="0" applyBorder="1"/>
    <xf numFmtId="0" fontId="6" fillId="0" borderId="13" xfId="0" applyFont="1" applyFill="1" applyBorder="1"/>
    <xf numFmtId="0" fontId="6" fillId="0" borderId="15" xfId="0" applyFont="1" applyFill="1" applyBorder="1"/>
    <xf numFmtId="0" fontId="0" fillId="0" borderId="17" xfId="0" applyBorder="1" applyAlignment="1">
      <alignment horizontal="center"/>
    </xf>
    <xf numFmtId="0" fontId="0" fillId="0" borderId="18"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1" fillId="0" borderId="0" xfId="0" applyFont="1" applyFill="1" applyBorder="1" applyAlignment="1">
      <alignment wrapText="1"/>
    </xf>
    <xf numFmtId="0" fontId="7" fillId="9" borderId="1" xfId="0" applyFont="1" applyFill="1" applyBorder="1" applyAlignment="1">
      <alignment horizontal="center" wrapText="1"/>
    </xf>
    <xf numFmtId="0" fontId="7" fillId="9" borderId="11" xfId="0" applyFont="1" applyFill="1" applyBorder="1" applyAlignment="1">
      <alignment horizontal="center" wrapText="1"/>
    </xf>
    <xf numFmtId="0" fontId="7" fillId="4" borderId="6" xfId="0" applyFont="1" applyFill="1" applyBorder="1" applyAlignment="1">
      <alignment horizontal="center" wrapText="1"/>
    </xf>
    <xf numFmtId="0" fontId="7" fillId="4" borderId="8" xfId="0" applyFont="1" applyFill="1" applyBorder="1" applyAlignment="1">
      <alignment horizontal="center"/>
    </xf>
    <xf numFmtId="0" fontId="0" fillId="0" borderId="2" xfId="0" applyBorder="1"/>
    <xf numFmtId="0" fontId="0" fillId="0" borderId="22" xfId="0" applyBorder="1"/>
    <xf numFmtId="0" fontId="7" fillId="8" borderId="29" xfId="0" applyFont="1" applyFill="1" applyBorder="1" applyAlignment="1">
      <alignment horizontal="center"/>
    </xf>
    <xf numFmtId="0" fontId="7" fillId="8" borderId="30" xfId="0" applyFont="1" applyFill="1" applyBorder="1" applyAlignment="1">
      <alignment horizontal="center"/>
    </xf>
    <xf numFmtId="0" fontId="7" fillId="8" borderId="31" xfId="0" applyFont="1" applyFill="1"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6" fillId="0" borderId="26" xfId="0" applyFont="1" applyFill="1" applyBorder="1"/>
    <xf numFmtId="0" fontId="0" fillId="0" borderId="27" xfId="0" applyBorder="1"/>
    <xf numFmtId="0" fontId="0" fillId="0" borderId="26" xfId="0" applyBorder="1"/>
    <xf numFmtId="0" fontId="0" fillId="0" borderId="32" xfId="0" applyBorder="1"/>
    <xf numFmtId="0" fontId="0" fillId="0" borderId="28" xfId="0" applyBorder="1"/>
    <xf numFmtId="0" fontId="0" fillId="0" borderId="0" xfId="0" applyFont="1" applyAlignment="1">
      <alignment vertical="center"/>
    </xf>
    <xf numFmtId="0" fontId="0" fillId="0" borderId="0" xfId="0" applyFont="1" applyAlignment="1">
      <alignment vertical="center" wrapText="1"/>
    </xf>
    <xf numFmtId="0" fontId="0" fillId="0" borderId="0" xfId="0" applyFont="1" applyFill="1" applyAlignment="1">
      <alignment vertical="center"/>
    </xf>
    <xf numFmtId="0" fontId="0" fillId="0" borderId="0" xfId="0" applyFont="1" applyFill="1" applyAlignment="1">
      <alignment vertical="center" wrapText="1"/>
    </xf>
    <xf numFmtId="166" fontId="0" fillId="0" borderId="1" xfId="0" applyNumberFormat="1" applyFont="1" applyBorder="1" applyAlignment="1">
      <alignment horizontal="center"/>
    </xf>
    <xf numFmtId="2" fontId="0" fillId="0" borderId="2" xfId="0" applyNumberFormat="1" applyFont="1" applyBorder="1" applyAlignment="1">
      <alignment horizontal="center"/>
    </xf>
    <xf numFmtId="0" fontId="8" fillId="0" borderId="0" xfId="0" applyFont="1"/>
    <xf numFmtId="0" fontId="12" fillId="0" borderId="0" xfId="0" applyFont="1" applyFill="1" applyAlignment="1"/>
    <xf numFmtId="0" fontId="0" fillId="7" borderId="1" xfId="0" applyFill="1" applyBorder="1" applyAlignment="1">
      <alignment horizontal="center"/>
    </xf>
    <xf numFmtId="0" fontId="0" fillId="3" borderId="1" xfId="0" applyFill="1" applyBorder="1" applyAlignment="1">
      <alignment horizontal="left" vertical="top" wrapText="1"/>
    </xf>
    <xf numFmtId="0" fontId="0" fillId="7" borderId="2" xfId="0" applyFill="1" applyBorder="1" applyAlignment="1">
      <alignment horizontal="left" vertical="top"/>
    </xf>
    <xf numFmtId="0" fontId="0" fillId="7" borderId="3" xfId="0" applyFill="1" applyBorder="1" applyAlignment="1">
      <alignment horizontal="left" vertical="top"/>
    </xf>
    <xf numFmtId="0" fontId="0" fillId="7" borderId="4" xfId="0" applyFill="1" applyBorder="1" applyAlignment="1">
      <alignment horizontal="left" vertical="top"/>
    </xf>
    <xf numFmtId="0" fontId="0" fillId="0" borderId="0" xfId="0" applyFont="1" applyBorder="1" applyAlignment="1">
      <alignment horizontal="left" wrapText="1"/>
    </xf>
    <xf numFmtId="0" fontId="18" fillId="8" borderId="23" xfId="0" applyFont="1" applyFill="1" applyBorder="1" applyAlignment="1">
      <alignment horizontal="center"/>
    </xf>
    <xf numFmtId="0" fontId="18" fillId="8" borderId="24" xfId="0" applyFont="1" applyFill="1" applyBorder="1" applyAlignment="1">
      <alignment horizontal="center"/>
    </xf>
    <xf numFmtId="0" fontId="18" fillId="8" borderId="25" xfId="0" applyFont="1" applyFill="1" applyBorder="1" applyAlignment="1">
      <alignment horizontal="center"/>
    </xf>
    <xf numFmtId="0" fontId="21" fillId="5" borderId="0" xfId="7" applyFont="1" applyFill="1" applyBorder="1" applyAlignment="1">
      <alignment horizontal="center" vertical="center"/>
    </xf>
    <xf numFmtId="0" fontId="0" fillId="5" borderId="12" xfId="0" applyFill="1" applyBorder="1" applyAlignment="1">
      <alignment horizontal="center"/>
    </xf>
    <xf numFmtId="0" fontId="0" fillId="5" borderId="0" xfId="0" applyFill="1" applyBorder="1" applyAlignment="1">
      <alignment horizontal="center"/>
    </xf>
    <xf numFmtId="0" fontId="19" fillId="6" borderId="8" xfId="0" applyFont="1" applyFill="1" applyBorder="1" applyAlignment="1">
      <alignment horizontal="center"/>
    </xf>
    <xf numFmtId="0" fontId="19" fillId="6" borderId="10" xfId="0" applyFont="1" applyFill="1" applyBorder="1" applyAlignment="1">
      <alignment horizontal="center"/>
    </xf>
    <xf numFmtId="0" fontId="18" fillId="4" borderId="8"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10" xfId="0" applyFont="1" applyFill="1" applyBorder="1" applyAlignment="1">
      <alignment horizontal="center" vertical="center"/>
    </xf>
    <xf numFmtId="0" fontId="19" fillId="0" borderId="8" xfId="0" applyFont="1" applyFill="1" applyBorder="1" applyAlignment="1">
      <alignment horizontal="center"/>
    </xf>
    <xf numFmtId="0" fontId="19" fillId="0" borderId="9" xfId="0" applyFont="1" applyFill="1" applyBorder="1" applyAlignment="1">
      <alignment horizontal="center"/>
    </xf>
    <xf numFmtId="0" fontId="2" fillId="5" borderId="12" xfId="7" applyFill="1" applyBorder="1" applyAlignment="1">
      <alignment horizontal="center" vertical="center"/>
    </xf>
  </cellXfs>
  <cellStyles count="8">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Hyperlink" xfId="7" builtinId="8"/>
    <cellStyle name="Normal" xfId="0" builtinId="0"/>
  </cellStyles>
  <dxfs count="2">
    <dxf>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center" textRotation="0" wrapText="0" indent="0" justifyLastLine="0" shrinkToFit="0" readingOrder="0"/>
    </dxf>
  </dxfs>
  <tableStyles count="0" defaultTableStyle="TableStyleMedium9" defaultPivotStyle="PivotStyleMedium7"/>
  <colors>
    <mruColors>
      <color rgb="FF1F6CB7"/>
      <color rgb="FF1A6CB7"/>
      <color rgb="FFD9D9D9"/>
      <color rgb="FFFFAFAD"/>
      <color rgb="FF0077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151301</xdr:rowOff>
    </xdr:from>
    <xdr:to>
      <xdr:col>2</xdr:col>
      <xdr:colOff>83820</xdr:colOff>
      <xdr:row>3</xdr:row>
      <xdr:rowOff>15323</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500" y="151301"/>
          <a:ext cx="1950720" cy="4736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151301</xdr:rowOff>
    </xdr:from>
    <xdr:to>
      <xdr:col>1</xdr:col>
      <xdr:colOff>871220</xdr:colOff>
      <xdr:row>3</xdr:row>
      <xdr:rowOff>15323</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100" y="151301"/>
          <a:ext cx="1950720" cy="4736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909320</xdr:colOff>
      <xdr:row>2</xdr:row>
      <xdr:rowOff>130722</xdr:rowOff>
    </xdr:to>
    <xdr:pic>
      <xdr:nvPicPr>
        <xdr:cNvPr id="2" name="Picture 1">
          <a:hlinkClick xmlns:r="http://schemas.openxmlformats.org/officeDocument/2006/relationships" r:id="rId1"/>
          <a:extLst>
            <a:ext uri="{FF2B5EF4-FFF2-40B4-BE49-F238E27FC236}">
              <a16:creationId xmlns:a16="http://schemas.microsoft.com/office/drawing/2014/main" id="{826E74F7-CA64-6F44-89BD-4F418F2413C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909320</xdr:colOff>
      <xdr:row>2</xdr:row>
      <xdr:rowOff>130722</xdr:rowOff>
    </xdr:to>
    <xdr:pic>
      <xdr:nvPicPr>
        <xdr:cNvPr id="2" name="Picture 1">
          <a:hlinkClick xmlns:r="http://schemas.openxmlformats.org/officeDocument/2006/relationships" r:id="rId1"/>
          <a:extLst>
            <a:ext uri="{FF2B5EF4-FFF2-40B4-BE49-F238E27FC236}">
              <a16:creationId xmlns:a16="http://schemas.microsoft.com/office/drawing/2014/main" id="{5DF3C1AD-7A1B-B449-BB19-ED938CCE3B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twoCellAnchor editAs="oneCell">
    <xdr:from>
      <xdr:col>0</xdr:col>
      <xdr:colOff>50800</xdr:colOff>
      <xdr:row>0</xdr:row>
      <xdr:rowOff>63500</xdr:rowOff>
    </xdr:from>
    <xdr:to>
      <xdr:col>1</xdr:col>
      <xdr:colOff>909320</xdr:colOff>
      <xdr:row>2</xdr:row>
      <xdr:rowOff>130722</xdr:rowOff>
    </xdr:to>
    <xdr:pic>
      <xdr:nvPicPr>
        <xdr:cNvPr id="3" name="Picture 2">
          <a:hlinkClick xmlns:r="http://schemas.openxmlformats.org/officeDocument/2006/relationships" r:id="rId1"/>
          <a:extLst>
            <a:ext uri="{FF2B5EF4-FFF2-40B4-BE49-F238E27FC236}">
              <a16:creationId xmlns:a16="http://schemas.microsoft.com/office/drawing/2014/main" id="{74E8AB37-DE05-4340-980E-4996115D0A4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twoCellAnchor editAs="oneCell">
    <xdr:from>
      <xdr:col>0</xdr:col>
      <xdr:colOff>50800</xdr:colOff>
      <xdr:row>0</xdr:row>
      <xdr:rowOff>63500</xdr:rowOff>
    </xdr:from>
    <xdr:to>
      <xdr:col>1</xdr:col>
      <xdr:colOff>909320</xdr:colOff>
      <xdr:row>2</xdr:row>
      <xdr:rowOff>130722</xdr:rowOff>
    </xdr:to>
    <xdr:pic>
      <xdr:nvPicPr>
        <xdr:cNvPr id="4" name="Picture 3">
          <a:hlinkClick xmlns:r="http://schemas.openxmlformats.org/officeDocument/2006/relationships" r:id="rId1"/>
          <a:extLst>
            <a:ext uri="{FF2B5EF4-FFF2-40B4-BE49-F238E27FC236}">
              <a16:creationId xmlns:a16="http://schemas.microsoft.com/office/drawing/2014/main" id="{85418AF8-844F-6149-949B-0A2DBD2FB0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909320</xdr:colOff>
      <xdr:row>2</xdr:row>
      <xdr:rowOff>130722</xdr:rowOff>
    </xdr:to>
    <xdr:pic>
      <xdr:nvPicPr>
        <xdr:cNvPr id="2" name="Picture 1">
          <a:hlinkClick xmlns:r="http://schemas.openxmlformats.org/officeDocument/2006/relationships" r:id="rId1"/>
          <a:extLst>
            <a:ext uri="{FF2B5EF4-FFF2-40B4-BE49-F238E27FC236}">
              <a16:creationId xmlns:a16="http://schemas.microsoft.com/office/drawing/2014/main" id="{8441F14E-E3BB-C946-9AA9-57BF9D9B9C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twoCellAnchor editAs="oneCell">
    <xdr:from>
      <xdr:col>0</xdr:col>
      <xdr:colOff>50800</xdr:colOff>
      <xdr:row>0</xdr:row>
      <xdr:rowOff>63500</xdr:rowOff>
    </xdr:from>
    <xdr:to>
      <xdr:col>1</xdr:col>
      <xdr:colOff>909320</xdr:colOff>
      <xdr:row>2</xdr:row>
      <xdr:rowOff>130722</xdr:rowOff>
    </xdr:to>
    <xdr:pic>
      <xdr:nvPicPr>
        <xdr:cNvPr id="3" name="Picture 2">
          <a:hlinkClick xmlns:r="http://schemas.openxmlformats.org/officeDocument/2006/relationships" r:id="rId1"/>
          <a:extLst>
            <a:ext uri="{FF2B5EF4-FFF2-40B4-BE49-F238E27FC236}">
              <a16:creationId xmlns:a16="http://schemas.microsoft.com/office/drawing/2014/main" id="{9214AAFD-FE53-4542-B72D-AF18ECEFA2D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2FB5D1-7F2F-5246-8100-C3CAAA59E4AD}" name="Table1" displayName="Table1" ref="A1:B20" totalsRowShown="0">
  <autoFilter ref="A1:B20" xr:uid="{CA907D62-2CC0-274F-AD5E-05FAF8F9DD39}"/>
  <tableColumns count="2">
    <tableColumn id="1" xr3:uid="{E622D1C5-41E3-444F-A58E-6FA5239E0177}" name="Metric" dataDxfId="1"/>
    <tableColumn id="2" xr3:uid="{11666211-4D1E-2243-8C92-696D7F32BAB9}" name="Definitio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github.com/ArimaGenomics/CHiC"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github.com/ArimaGenomics/CHiC"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github.com/ArimaGenomics/CHiC"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G16"/>
  <sheetViews>
    <sheetView showGridLines="0" tabSelected="1" topLeftCell="A11" zoomScale="150" zoomScaleNormal="150" workbookViewId="0">
      <selection activeCell="D16" sqref="D16:G16"/>
    </sheetView>
  </sheetViews>
  <sheetFormatPr baseColWidth="10" defaultRowHeight="16"/>
  <cols>
    <col min="1" max="1" width="10.83203125" style="19"/>
    <col min="2" max="3" width="14.5" style="19" customWidth="1"/>
    <col min="4" max="16384" width="10.83203125" style="19"/>
  </cols>
  <sheetData>
    <row r="5" spans="1:7" ht="19">
      <c r="A5" s="17" t="s">
        <v>55</v>
      </c>
      <c r="B5" s="18"/>
      <c r="C5" s="18"/>
      <c r="D5" s="18"/>
      <c r="E5" s="18"/>
      <c r="F5" s="18"/>
      <c r="G5" s="18"/>
    </row>
    <row r="6" spans="1:7" ht="17">
      <c r="A6" s="88" t="s">
        <v>107</v>
      </c>
      <c r="B6" s="14"/>
      <c r="C6" s="23"/>
      <c r="D6" s="14"/>
    </row>
    <row r="7" spans="1:7" ht="17">
      <c r="A7" s="20" t="s">
        <v>103</v>
      </c>
    </row>
    <row r="8" spans="1:7" ht="17">
      <c r="A8" s="20" t="s">
        <v>104</v>
      </c>
    </row>
    <row r="13" spans="1:7" ht="19">
      <c r="A13" s="17" t="s">
        <v>51</v>
      </c>
      <c r="B13" s="18"/>
      <c r="C13" s="18"/>
      <c r="D13" s="18"/>
      <c r="E13" s="18"/>
      <c r="F13" s="18"/>
      <c r="G13" s="18"/>
    </row>
    <row r="14" spans="1:7">
      <c r="A14" s="89" t="s">
        <v>52</v>
      </c>
      <c r="B14" s="89"/>
      <c r="C14" s="52" t="s">
        <v>53</v>
      </c>
      <c r="D14" s="91" t="s">
        <v>54</v>
      </c>
      <c r="E14" s="92"/>
      <c r="F14" s="92"/>
      <c r="G14" s="93"/>
    </row>
    <row r="15" spans="1:7" ht="134" customHeight="1">
      <c r="A15" s="90" t="s">
        <v>105</v>
      </c>
      <c r="B15" s="90"/>
      <c r="C15" s="51" t="s">
        <v>106</v>
      </c>
      <c r="D15" s="90" t="s">
        <v>56</v>
      </c>
      <c r="E15" s="90"/>
      <c r="F15" s="90"/>
      <c r="G15" s="90"/>
    </row>
    <row r="16" spans="1:7" ht="134" customHeight="1">
      <c r="A16" s="90" t="s">
        <v>105</v>
      </c>
      <c r="B16" s="90"/>
      <c r="C16" s="51" t="s">
        <v>108</v>
      </c>
      <c r="D16" s="90" t="s">
        <v>118</v>
      </c>
      <c r="E16" s="90"/>
      <c r="F16" s="90"/>
      <c r="G16" s="90"/>
    </row>
  </sheetData>
  <mergeCells count="6">
    <mergeCell ref="A14:B14"/>
    <mergeCell ref="A15:B15"/>
    <mergeCell ref="D15:G15"/>
    <mergeCell ref="D14:G14"/>
    <mergeCell ref="A16:B16"/>
    <mergeCell ref="D16:G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L50"/>
  <sheetViews>
    <sheetView showGridLines="0" topLeftCell="A23" workbookViewId="0">
      <selection activeCell="H16" sqref="H16"/>
    </sheetView>
  </sheetViews>
  <sheetFormatPr baseColWidth="10" defaultRowHeight="16"/>
  <cols>
    <col min="1" max="1" width="14.6640625" customWidth="1"/>
    <col min="2" max="2" width="12.33203125" customWidth="1"/>
    <col min="3" max="3" width="13.33203125" customWidth="1"/>
    <col min="4" max="4" width="7.33203125" customWidth="1"/>
    <col min="5" max="5" width="9.5" customWidth="1"/>
    <col min="6" max="6" width="10.5" customWidth="1"/>
    <col min="7" max="7" width="26.1640625" customWidth="1"/>
    <col min="8" max="8" width="16.5" customWidth="1"/>
    <col min="9" max="9" width="15" customWidth="1"/>
    <col min="10" max="10" width="19.1640625" customWidth="1"/>
    <col min="11" max="11" width="18.1640625" customWidth="1"/>
    <col min="12" max="12" width="19.33203125" customWidth="1"/>
    <col min="13" max="13" width="20.33203125" customWidth="1"/>
  </cols>
  <sheetData>
    <row r="5" spans="1:12" ht="19">
      <c r="A5" s="17" t="s">
        <v>18</v>
      </c>
      <c r="B5" s="18"/>
      <c r="C5" s="18"/>
      <c r="E5" s="8"/>
    </row>
    <row r="6" spans="1:12">
      <c r="A6" s="10" t="s">
        <v>109</v>
      </c>
    </row>
    <row r="7" spans="1:12" s="14" customFormat="1" ht="19">
      <c r="A7" s="22"/>
      <c r="E7" s="23"/>
    </row>
    <row r="8" spans="1:12">
      <c r="A8" s="9" t="s">
        <v>17</v>
      </c>
      <c r="B8" s="10"/>
      <c r="C8" s="10"/>
      <c r="D8" s="10"/>
      <c r="E8" s="10"/>
      <c r="F8" s="10"/>
      <c r="G8" s="10"/>
      <c r="H8" s="10"/>
      <c r="I8" s="10"/>
    </row>
    <row r="9" spans="1:12" s="6" customFormat="1">
      <c r="A9" s="6" t="s">
        <v>49</v>
      </c>
    </row>
    <row r="10" spans="1:12">
      <c r="A10" s="10" t="s">
        <v>16</v>
      </c>
      <c r="B10" s="10"/>
      <c r="C10" s="10"/>
      <c r="D10" s="10"/>
      <c r="E10" s="10"/>
      <c r="F10" s="10"/>
      <c r="G10" s="10"/>
      <c r="H10" s="10"/>
      <c r="I10" s="10"/>
    </row>
    <row r="11" spans="1:12" s="1" customFormat="1" ht="34" customHeight="1">
      <c r="A11" s="94" t="s">
        <v>27</v>
      </c>
      <c r="B11" s="94"/>
      <c r="C11" s="94"/>
      <c r="D11" s="94"/>
      <c r="E11" s="94"/>
      <c r="F11" s="94"/>
      <c r="G11" s="94"/>
      <c r="H11" s="94"/>
      <c r="I11" s="94"/>
    </row>
    <row r="12" spans="1:12" s="1" customFormat="1" ht="32" customHeight="1">
      <c r="A12" s="94" t="s">
        <v>44</v>
      </c>
      <c r="B12" s="94"/>
      <c r="C12" s="94"/>
      <c r="D12" s="94"/>
      <c r="E12" s="94"/>
      <c r="F12" s="94"/>
      <c r="G12" s="94"/>
      <c r="H12" s="94"/>
      <c r="I12" s="94"/>
    </row>
    <row r="14" spans="1:12" ht="21">
      <c r="A14" s="21" t="s">
        <v>28</v>
      </c>
      <c r="G14" s="21" t="s">
        <v>65</v>
      </c>
      <c r="J14" s="21" t="s">
        <v>67</v>
      </c>
    </row>
    <row r="15" spans="1:12" ht="39" customHeight="1">
      <c r="A15" s="35" t="s">
        <v>26</v>
      </c>
      <c r="C15" s="36">
        <v>100</v>
      </c>
      <c r="J15" s="64" t="s">
        <v>71</v>
      </c>
      <c r="K15">
        <v>1500</v>
      </c>
      <c r="L15" s="36"/>
    </row>
    <row r="16" spans="1:12" ht="86" customHeight="1">
      <c r="A16" s="65" t="s">
        <v>1</v>
      </c>
      <c r="B16" s="65" t="s">
        <v>2</v>
      </c>
      <c r="C16" s="65" t="s">
        <v>3</v>
      </c>
      <c r="D16" s="65" t="s">
        <v>0</v>
      </c>
      <c r="E16" s="65" t="s">
        <v>74</v>
      </c>
      <c r="G16" s="65" t="s">
        <v>30</v>
      </c>
      <c r="H16" s="66" t="s">
        <v>31</v>
      </c>
      <c r="J16" s="65" t="s">
        <v>68</v>
      </c>
      <c r="K16" s="66" t="s">
        <v>66</v>
      </c>
    </row>
    <row r="17" spans="1:11">
      <c r="A17" s="16" t="s">
        <v>7</v>
      </c>
      <c r="B17" s="5" t="s">
        <v>5</v>
      </c>
      <c r="C17" s="38">
        <v>30</v>
      </c>
      <c r="D17" s="39" t="s">
        <v>4</v>
      </c>
      <c r="E17" s="40">
        <f>C17*$C$15</f>
        <v>3000</v>
      </c>
      <c r="G17" s="41">
        <f t="shared" ref="G17:G24" si="0">$D$28/C17</f>
        <v>2.5</v>
      </c>
      <c r="H17" s="42">
        <f>50-G17</f>
        <v>47.5</v>
      </c>
      <c r="J17" s="41">
        <f>$K$15/C17</f>
        <v>50</v>
      </c>
      <c r="K17" s="42">
        <f>100-J17</f>
        <v>50</v>
      </c>
    </row>
    <row r="18" spans="1:11">
      <c r="A18" s="16" t="s">
        <v>8</v>
      </c>
      <c r="B18" s="5" t="s">
        <v>5</v>
      </c>
      <c r="C18" s="38">
        <v>30</v>
      </c>
      <c r="D18" s="39" t="s">
        <v>4</v>
      </c>
      <c r="E18" s="40">
        <f t="shared" ref="E18:E24" si="1">C18*$C$15</f>
        <v>3000</v>
      </c>
      <c r="G18" s="41">
        <f t="shared" si="0"/>
        <v>2.5</v>
      </c>
      <c r="H18" s="42">
        <f t="shared" ref="H18:H24" si="2">50-G18</f>
        <v>47.5</v>
      </c>
      <c r="J18" s="41">
        <f t="shared" ref="J18:J24" si="3">$K$15/C18</f>
        <v>50</v>
      </c>
      <c r="K18" s="42">
        <f t="shared" ref="K18:K24" si="4">100-J18</f>
        <v>50</v>
      </c>
    </row>
    <row r="19" spans="1:11">
      <c r="A19" s="16" t="s">
        <v>9</v>
      </c>
      <c r="B19" s="5" t="s">
        <v>5</v>
      </c>
      <c r="C19" s="38">
        <v>30</v>
      </c>
      <c r="D19" s="39" t="s">
        <v>4</v>
      </c>
      <c r="E19" s="40">
        <f t="shared" si="1"/>
        <v>3000</v>
      </c>
      <c r="G19" s="41">
        <f t="shared" si="0"/>
        <v>2.5</v>
      </c>
      <c r="H19" s="42">
        <f t="shared" si="2"/>
        <v>47.5</v>
      </c>
      <c r="J19" s="41">
        <f t="shared" si="3"/>
        <v>50</v>
      </c>
      <c r="K19" s="42">
        <f t="shared" si="4"/>
        <v>50</v>
      </c>
    </row>
    <row r="20" spans="1:11">
      <c r="A20" s="16" t="s">
        <v>10</v>
      </c>
      <c r="B20" s="5" t="s">
        <v>5</v>
      </c>
      <c r="C20" s="38">
        <v>30</v>
      </c>
      <c r="D20" s="39" t="s">
        <v>4</v>
      </c>
      <c r="E20" s="40">
        <f t="shared" si="1"/>
        <v>3000</v>
      </c>
      <c r="G20" s="41">
        <f t="shared" si="0"/>
        <v>2.5</v>
      </c>
      <c r="H20" s="42">
        <f t="shared" si="2"/>
        <v>47.5</v>
      </c>
      <c r="J20" s="41">
        <f t="shared" si="3"/>
        <v>50</v>
      </c>
      <c r="K20" s="42">
        <f t="shared" si="4"/>
        <v>50</v>
      </c>
    </row>
    <row r="21" spans="1:11">
      <c r="A21" s="16" t="s">
        <v>11</v>
      </c>
      <c r="B21" s="5" t="s">
        <v>5</v>
      </c>
      <c r="C21" s="38">
        <v>30</v>
      </c>
      <c r="D21" s="39" t="s">
        <v>4</v>
      </c>
      <c r="E21" s="40">
        <f t="shared" si="1"/>
        <v>3000</v>
      </c>
      <c r="G21" s="41">
        <f t="shared" si="0"/>
        <v>2.5</v>
      </c>
      <c r="H21" s="42">
        <f t="shared" si="2"/>
        <v>47.5</v>
      </c>
      <c r="J21" s="41">
        <f t="shared" si="3"/>
        <v>50</v>
      </c>
      <c r="K21" s="42">
        <f t="shared" si="4"/>
        <v>50</v>
      </c>
    </row>
    <row r="22" spans="1:11">
      <c r="A22" s="16" t="s">
        <v>12</v>
      </c>
      <c r="B22" s="5" t="s">
        <v>5</v>
      </c>
      <c r="C22" s="38">
        <v>30</v>
      </c>
      <c r="D22" s="39" t="s">
        <v>4</v>
      </c>
      <c r="E22" s="40">
        <f t="shared" si="1"/>
        <v>3000</v>
      </c>
      <c r="G22" s="41">
        <f t="shared" si="0"/>
        <v>2.5</v>
      </c>
      <c r="H22" s="42">
        <f t="shared" si="2"/>
        <v>47.5</v>
      </c>
      <c r="J22" s="41">
        <f t="shared" si="3"/>
        <v>50</v>
      </c>
      <c r="K22" s="42">
        <f t="shared" si="4"/>
        <v>50</v>
      </c>
    </row>
    <row r="23" spans="1:11">
      <c r="A23" s="16" t="s">
        <v>13</v>
      </c>
      <c r="B23" s="5" t="s">
        <v>5</v>
      </c>
      <c r="C23" s="38">
        <v>30</v>
      </c>
      <c r="D23" s="39" t="s">
        <v>4</v>
      </c>
      <c r="E23" s="40">
        <f t="shared" si="1"/>
        <v>3000</v>
      </c>
      <c r="G23" s="41">
        <f t="shared" si="0"/>
        <v>2.5</v>
      </c>
      <c r="H23" s="42">
        <f t="shared" si="2"/>
        <v>47.5</v>
      </c>
      <c r="J23" s="41">
        <f t="shared" si="3"/>
        <v>50</v>
      </c>
      <c r="K23" s="42">
        <f t="shared" si="4"/>
        <v>50</v>
      </c>
    </row>
    <row r="24" spans="1:11">
      <c r="A24" s="16" t="s">
        <v>14</v>
      </c>
      <c r="B24" s="5" t="s">
        <v>5</v>
      </c>
      <c r="C24" s="38">
        <v>30</v>
      </c>
      <c r="D24" s="39" t="s">
        <v>4</v>
      </c>
      <c r="E24" s="40">
        <f t="shared" si="1"/>
        <v>3000</v>
      </c>
      <c r="G24" s="41">
        <f t="shared" si="0"/>
        <v>2.5</v>
      </c>
      <c r="H24" s="42">
        <f t="shared" si="2"/>
        <v>47.5</v>
      </c>
      <c r="J24" s="41">
        <f t="shared" si="3"/>
        <v>50</v>
      </c>
      <c r="K24" s="42">
        <f t="shared" si="4"/>
        <v>50</v>
      </c>
    </row>
    <row r="27" spans="1:11" ht="21">
      <c r="A27" s="21" t="s">
        <v>29</v>
      </c>
    </row>
    <row r="28" spans="1:11">
      <c r="A28" s="35" t="s">
        <v>69</v>
      </c>
      <c r="B28" s="35"/>
      <c r="C28" s="35"/>
      <c r="D28" s="35">
        <v>75</v>
      </c>
      <c r="E28" s="10"/>
      <c r="F28" s="10"/>
      <c r="G28" s="10"/>
      <c r="H28" s="10"/>
    </row>
    <row r="29" spans="1:11" ht="34">
      <c r="A29" s="67" t="s">
        <v>1</v>
      </c>
      <c r="B29" s="67" t="s">
        <v>2</v>
      </c>
      <c r="C29" s="67" t="s">
        <v>3</v>
      </c>
      <c r="D29" s="67" t="s">
        <v>0</v>
      </c>
      <c r="E29" s="25" t="s">
        <v>15</v>
      </c>
      <c r="F29" s="25" t="s">
        <v>6</v>
      </c>
      <c r="G29" s="25" t="s">
        <v>48</v>
      </c>
      <c r="H29" s="10"/>
    </row>
    <row r="30" spans="1:11" ht="34" customHeight="1">
      <c r="A30" s="16" t="str">
        <f>A17</f>
        <v>Sample A</v>
      </c>
      <c r="B30" s="5" t="s">
        <v>5</v>
      </c>
      <c r="C30" s="15">
        <v>5</v>
      </c>
      <c r="D30" s="39" t="s">
        <v>4</v>
      </c>
      <c r="E30" s="39">
        <f>C30*7</f>
        <v>35</v>
      </c>
      <c r="F30" s="43">
        <f>E30/$D$28</f>
        <v>0.46666666666666667</v>
      </c>
      <c r="G30" s="39" t="str">
        <f>IF(F30&gt;=0.15,"PASS","ALERT")</f>
        <v>PASS</v>
      </c>
      <c r="H30" s="4"/>
    </row>
    <row r="31" spans="1:11">
      <c r="A31" s="16" t="str">
        <f t="shared" ref="A31:A37" si="5">A18</f>
        <v>Sample B</v>
      </c>
      <c r="B31" s="5" t="s">
        <v>5</v>
      </c>
      <c r="C31" s="15">
        <v>5</v>
      </c>
      <c r="D31" s="39" t="s">
        <v>4</v>
      </c>
      <c r="E31" s="39">
        <f t="shared" ref="E31:E37" si="6">C31*7</f>
        <v>35</v>
      </c>
      <c r="F31" s="43">
        <f t="shared" ref="F31:F37" si="7">E31/$D$28</f>
        <v>0.46666666666666667</v>
      </c>
      <c r="G31" s="39" t="str">
        <f t="shared" ref="G31:G37" si="8">IF(F31&gt;=0.15,"PASS","ALERT")</f>
        <v>PASS</v>
      </c>
      <c r="H31" s="3"/>
    </row>
    <row r="32" spans="1:11">
      <c r="A32" s="16" t="str">
        <f t="shared" si="5"/>
        <v>Sample C</v>
      </c>
      <c r="B32" s="5" t="s">
        <v>5</v>
      </c>
      <c r="C32" s="15">
        <v>5</v>
      </c>
      <c r="D32" s="39" t="s">
        <v>4</v>
      </c>
      <c r="E32" s="39">
        <f t="shared" si="6"/>
        <v>35</v>
      </c>
      <c r="F32" s="43">
        <f t="shared" si="7"/>
        <v>0.46666666666666667</v>
      </c>
      <c r="G32" s="39" t="str">
        <f t="shared" si="8"/>
        <v>PASS</v>
      </c>
      <c r="H32" s="3"/>
    </row>
    <row r="33" spans="1:11">
      <c r="A33" s="16" t="str">
        <f t="shared" si="5"/>
        <v>Sample D</v>
      </c>
      <c r="B33" s="5" t="s">
        <v>5</v>
      </c>
      <c r="C33" s="15">
        <v>5</v>
      </c>
      <c r="D33" s="39" t="s">
        <v>4</v>
      </c>
      <c r="E33" s="39">
        <f t="shared" si="6"/>
        <v>35</v>
      </c>
      <c r="F33" s="43">
        <f t="shared" si="7"/>
        <v>0.46666666666666667</v>
      </c>
      <c r="G33" s="39" t="str">
        <f t="shared" si="8"/>
        <v>PASS</v>
      </c>
      <c r="H33" s="7"/>
    </row>
    <row r="34" spans="1:11">
      <c r="A34" s="16" t="str">
        <f t="shared" si="5"/>
        <v>Sample E</v>
      </c>
      <c r="B34" s="5" t="s">
        <v>5</v>
      </c>
      <c r="C34" s="15">
        <v>5</v>
      </c>
      <c r="D34" s="39" t="s">
        <v>4</v>
      </c>
      <c r="E34" s="39">
        <f t="shared" si="6"/>
        <v>35</v>
      </c>
      <c r="F34" s="43">
        <f t="shared" si="7"/>
        <v>0.46666666666666667</v>
      </c>
      <c r="G34" s="39" t="str">
        <f t="shared" si="8"/>
        <v>PASS</v>
      </c>
      <c r="H34" s="7"/>
    </row>
    <row r="35" spans="1:11">
      <c r="A35" s="16" t="str">
        <f t="shared" si="5"/>
        <v>Sample F</v>
      </c>
      <c r="B35" s="5" t="s">
        <v>5</v>
      </c>
      <c r="C35" s="15">
        <v>5</v>
      </c>
      <c r="D35" s="39" t="s">
        <v>4</v>
      </c>
      <c r="E35" s="39">
        <f t="shared" si="6"/>
        <v>35</v>
      </c>
      <c r="F35" s="43">
        <f t="shared" si="7"/>
        <v>0.46666666666666667</v>
      </c>
      <c r="G35" s="39" t="str">
        <f t="shared" si="8"/>
        <v>PASS</v>
      </c>
      <c r="H35" s="7"/>
    </row>
    <row r="36" spans="1:11">
      <c r="A36" s="16" t="str">
        <f t="shared" si="5"/>
        <v>Sample G</v>
      </c>
      <c r="B36" s="5" t="s">
        <v>5</v>
      </c>
      <c r="C36" s="15">
        <v>5</v>
      </c>
      <c r="D36" s="39" t="s">
        <v>4</v>
      </c>
      <c r="E36" s="39">
        <f t="shared" si="6"/>
        <v>35</v>
      </c>
      <c r="F36" s="43">
        <f t="shared" si="7"/>
        <v>0.46666666666666667</v>
      </c>
      <c r="G36" s="39" t="str">
        <f t="shared" si="8"/>
        <v>PASS</v>
      </c>
      <c r="H36" s="7"/>
    </row>
    <row r="37" spans="1:11">
      <c r="A37" s="16" t="str">
        <f t="shared" si="5"/>
        <v>Sample H</v>
      </c>
      <c r="B37" s="5" t="s">
        <v>5</v>
      </c>
      <c r="C37" s="15">
        <v>5</v>
      </c>
      <c r="D37" s="39" t="s">
        <v>4</v>
      </c>
      <c r="E37" s="39">
        <f t="shared" si="6"/>
        <v>35</v>
      </c>
      <c r="F37" s="43">
        <f t="shared" si="7"/>
        <v>0.46666666666666667</v>
      </c>
      <c r="G37" s="39" t="str">
        <f t="shared" si="8"/>
        <v>PASS</v>
      </c>
      <c r="H37" s="10"/>
    </row>
    <row r="38" spans="1:11">
      <c r="H38" s="10"/>
      <c r="I38" s="10"/>
    </row>
    <row r="40" spans="1:11" ht="21">
      <c r="A40" s="21" t="s">
        <v>70</v>
      </c>
      <c r="G40" s="21" t="s">
        <v>75</v>
      </c>
    </row>
    <row r="41" spans="1:11" ht="34">
      <c r="A41" s="35" t="s">
        <v>26</v>
      </c>
      <c r="C41" s="36">
        <v>30</v>
      </c>
      <c r="G41" s="64" t="s">
        <v>72</v>
      </c>
      <c r="H41">
        <v>200</v>
      </c>
    </row>
    <row r="42" spans="1:11" ht="68">
      <c r="A42" s="65" t="s">
        <v>1</v>
      </c>
      <c r="B42" s="65" t="s">
        <v>2</v>
      </c>
      <c r="C42" s="65" t="s">
        <v>3</v>
      </c>
      <c r="D42" s="65" t="s">
        <v>0</v>
      </c>
      <c r="E42" s="65" t="s">
        <v>74</v>
      </c>
      <c r="F42" s="87"/>
      <c r="G42" s="65" t="s">
        <v>76</v>
      </c>
      <c r="H42" s="66" t="s">
        <v>73</v>
      </c>
      <c r="I42" s="65" t="s">
        <v>3</v>
      </c>
      <c r="J42" s="65" t="s">
        <v>0</v>
      </c>
      <c r="K42" s="65" t="s">
        <v>74</v>
      </c>
    </row>
    <row r="43" spans="1:11">
      <c r="A43" s="16" t="str">
        <f>A17</f>
        <v>Sample A</v>
      </c>
      <c r="B43" s="5" t="s">
        <v>5</v>
      </c>
      <c r="C43" s="38">
        <v>10</v>
      </c>
      <c r="D43" s="39" t="s">
        <v>4</v>
      </c>
      <c r="E43" s="85">
        <f>C43*$C$41</f>
        <v>300</v>
      </c>
      <c r="F43" s="10"/>
      <c r="G43" s="86">
        <f>$H$41/C43</f>
        <v>20</v>
      </c>
      <c r="H43" s="42">
        <f>30-G43</f>
        <v>10</v>
      </c>
      <c r="I43" s="38">
        <v>20</v>
      </c>
      <c r="J43" s="39" t="s">
        <v>4</v>
      </c>
      <c r="K43" s="40">
        <f>I43*15*10</f>
        <v>3000</v>
      </c>
    </row>
    <row r="44" spans="1:11">
      <c r="A44" s="16" t="str">
        <f t="shared" ref="A44:A50" si="9">A18</f>
        <v>Sample B</v>
      </c>
      <c r="B44" s="5" t="s">
        <v>5</v>
      </c>
      <c r="C44" s="38">
        <v>10</v>
      </c>
      <c r="D44" s="39" t="s">
        <v>4</v>
      </c>
      <c r="E44" s="85">
        <f t="shared" ref="E44:E50" si="10">C44*$C$41</f>
        <v>300</v>
      </c>
      <c r="F44" s="10"/>
      <c r="G44" s="86">
        <f t="shared" ref="G44:G50" si="11">$H$41/C44</f>
        <v>20</v>
      </c>
      <c r="H44" s="42">
        <f t="shared" ref="H44:H50" si="12">30-G44</f>
        <v>10</v>
      </c>
      <c r="I44" s="38">
        <v>20</v>
      </c>
      <c r="J44" s="39" t="s">
        <v>4</v>
      </c>
      <c r="K44" s="40">
        <f t="shared" ref="K44:K50" si="13">I44*15*10</f>
        <v>3000</v>
      </c>
    </row>
    <row r="45" spans="1:11">
      <c r="A45" s="16" t="str">
        <f t="shared" si="9"/>
        <v>Sample C</v>
      </c>
      <c r="B45" s="5" t="s">
        <v>5</v>
      </c>
      <c r="C45" s="38">
        <v>10</v>
      </c>
      <c r="D45" s="39" t="s">
        <v>4</v>
      </c>
      <c r="E45" s="85">
        <f t="shared" si="10"/>
        <v>300</v>
      </c>
      <c r="F45" s="10"/>
      <c r="G45" s="86">
        <f t="shared" si="11"/>
        <v>20</v>
      </c>
      <c r="H45" s="42">
        <f t="shared" si="12"/>
        <v>10</v>
      </c>
      <c r="I45" s="38">
        <v>20</v>
      </c>
      <c r="J45" s="39" t="s">
        <v>4</v>
      </c>
      <c r="K45" s="40">
        <f t="shared" si="13"/>
        <v>3000</v>
      </c>
    </row>
    <row r="46" spans="1:11">
      <c r="A46" s="16" t="str">
        <f t="shared" si="9"/>
        <v>Sample D</v>
      </c>
      <c r="B46" s="5" t="s">
        <v>5</v>
      </c>
      <c r="C46" s="38">
        <v>10</v>
      </c>
      <c r="D46" s="39" t="s">
        <v>4</v>
      </c>
      <c r="E46" s="85">
        <f t="shared" si="10"/>
        <v>300</v>
      </c>
      <c r="F46" s="10"/>
      <c r="G46" s="86">
        <f t="shared" si="11"/>
        <v>20</v>
      </c>
      <c r="H46" s="42">
        <f t="shared" si="12"/>
        <v>10</v>
      </c>
      <c r="I46" s="38">
        <v>20</v>
      </c>
      <c r="J46" s="39" t="s">
        <v>4</v>
      </c>
      <c r="K46" s="40">
        <f t="shared" si="13"/>
        <v>3000</v>
      </c>
    </row>
    <row r="47" spans="1:11">
      <c r="A47" s="16" t="str">
        <f t="shared" si="9"/>
        <v>Sample E</v>
      </c>
      <c r="B47" s="5" t="s">
        <v>5</v>
      </c>
      <c r="C47" s="38">
        <v>10</v>
      </c>
      <c r="D47" s="39" t="s">
        <v>4</v>
      </c>
      <c r="E47" s="85">
        <f t="shared" si="10"/>
        <v>300</v>
      </c>
      <c r="F47" s="10"/>
      <c r="G47" s="86">
        <f t="shared" si="11"/>
        <v>20</v>
      </c>
      <c r="H47" s="42">
        <f t="shared" si="12"/>
        <v>10</v>
      </c>
      <c r="I47" s="38">
        <v>20</v>
      </c>
      <c r="J47" s="39" t="s">
        <v>4</v>
      </c>
      <c r="K47" s="40">
        <f t="shared" si="13"/>
        <v>3000</v>
      </c>
    </row>
    <row r="48" spans="1:11">
      <c r="A48" s="16" t="str">
        <f t="shared" si="9"/>
        <v>Sample F</v>
      </c>
      <c r="B48" s="5" t="s">
        <v>5</v>
      </c>
      <c r="C48" s="38">
        <v>10</v>
      </c>
      <c r="D48" s="39" t="s">
        <v>4</v>
      </c>
      <c r="E48" s="85">
        <f t="shared" si="10"/>
        <v>300</v>
      </c>
      <c r="F48" s="10"/>
      <c r="G48" s="86">
        <f t="shared" si="11"/>
        <v>20</v>
      </c>
      <c r="H48" s="42">
        <f t="shared" si="12"/>
        <v>10</v>
      </c>
      <c r="I48" s="38">
        <v>20</v>
      </c>
      <c r="J48" s="39" t="s">
        <v>4</v>
      </c>
      <c r="K48" s="40">
        <f t="shared" si="13"/>
        <v>3000</v>
      </c>
    </row>
    <row r="49" spans="1:11">
      <c r="A49" s="16" t="str">
        <f t="shared" si="9"/>
        <v>Sample G</v>
      </c>
      <c r="B49" s="5" t="s">
        <v>5</v>
      </c>
      <c r="C49" s="38">
        <v>10</v>
      </c>
      <c r="D49" s="39" t="s">
        <v>4</v>
      </c>
      <c r="E49" s="85">
        <f t="shared" si="10"/>
        <v>300</v>
      </c>
      <c r="F49" s="10"/>
      <c r="G49" s="86">
        <f t="shared" si="11"/>
        <v>20</v>
      </c>
      <c r="H49" s="42">
        <f t="shared" si="12"/>
        <v>10</v>
      </c>
      <c r="I49" s="38">
        <v>20</v>
      </c>
      <c r="J49" s="39" t="s">
        <v>4</v>
      </c>
      <c r="K49" s="40">
        <f t="shared" si="13"/>
        <v>3000</v>
      </c>
    </row>
    <row r="50" spans="1:11">
      <c r="A50" s="16" t="str">
        <f t="shared" si="9"/>
        <v>Sample H</v>
      </c>
      <c r="B50" s="5" t="s">
        <v>5</v>
      </c>
      <c r="C50" s="38">
        <v>10</v>
      </c>
      <c r="D50" s="39" t="s">
        <v>4</v>
      </c>
      <c r="E50" s="85">
        <f t="shared" si="10"/>
        <v>300</v>
      </c>
      <c r="F50" s="10"/>
      <c r="G50" s="86">
        <f t="shared" si="11"/>
        <v>20</v>
      </c>
      <c r="H50" s="42">
        <f t="shared" si="12"/>
        <v>10</v>
      </c>
      <c r="I50" s="38">
        <v>20</v>
      </c>
      <c r="J50" s="39" t="s">
        <v>4</v>
      </c>
      <c r="K50" s="40">
        <f t="shared" si="13"/>
        <v>3000</v>
      </c>
    </row>
  </sheetData>
  <mergeCells count="2">
    <mergeCell ref="A11:I11"/>
    <mergeCell ref="A12:I12"/>
  </mergeCells>
  <phoneticPr fontId="11" type="noConversion"/>
  <pageMargins left="0.7" right="0.7" top="0.75" bottom="0.75" header="0.3" footer="0.3"/>
  <pageSetup scale="63"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EEAB9-625A-0843-ADD3-1E109078A5FF}">
  <dimension ref="A4:Y32"/>
  <sheetViews>
    <sheetView showGridLines="0" workbookViewId="0">
      <selection sqref="A1:XFD16"/>
    </sheetView>
  </sheetViews>
  <sheetFormatPr baseColWidth="10" defaultRowHeight="16"/>
  <cols>
    <col min="1" max="1" width="14.33203125" customWidth="1"/>
    <col min="2" max="2" width="27.6640625" bestFit="1" customWidth="1"/>
    <col min="3" max="4" width="12.83203125" bestFit="1" customWidth="1"/>
    <col min="5" max="5" width="13.33203125" bestFit="1" customWidth="1"/>
    <col min="6" max="6" width="15.33203125" bestFit="1" customWidth="1"/>
    <col min="7" max="7" width="9" customWidth="1"/>
    <col min="8" max="8" width="11" bestFit="1" customWidth="1"/>
    <col min="9" max="9" width="11.6640625" bestFit="1" customWidth="1"/>
    <col min="10" max="10" width="13.6640625" bestFit="1" customWidth="1"/>
    <col min="11" max="11" width="20" bestFit="1" customWidth="1"/>
    <col min="12" max="12" width="22.1640625" bestFit="1" customWidth="1"/>
    <col min="14" max="14" width="12.83203125" bestFit="1" customWidth="1"/>
    <col min="15" max="15" width="17" bestFit="1" customWidth="1"/>
    <col min="16" max="16" width="19" bestFit="1" customWidth="1"/>
    <col min="17" max="17" width="10.6640625" bestFit="1" customWidth="1"/>
    <col min="18" max="18" width="12.6640625" bestFit="1" customWidth="1"/>
    <col min="19" max="19" width="14.5" customWidth="1"/>
    <col min="20" max="20" width="16.6640625" customWidth="1"/>
    <col min="28" max="28" width="17.83203125" bestFit="1" customWidth="1"/>
  </cols>
  <sheetData>
    <row r="4" spans="1:11" ht="19">
      <c r="A4" s="27" t="s">
        <v>59</v>
      </c>
      <c r="B4" s="28"/>
      <c r="F4" s="32"/>
      <c r="G4" s="32"/>
      <c r="H4" s="32"/>
      <c r="I4" s="32"/>
      <c r="J4" s="32"/>
      <c r="K4" s="32"/>
    </row>
    <row r="5" spans="1:11">
      <c r="A5" s="29" t="s">
        <v>115</v>
      </c>
    </row>
    <row r="7" spans="1:11">
      <c r="A7" s="26" t="s">
        <v>57</v>
      </c>
      <c r="B7" s="108" t="s">
        <v>111</v>
      </c>
      <c r="C7" s="98"/>
      <c r="D7" s="98"/>
    </row>
    <row r="8" spans="1:11">
      <c r="A8" s="24" t="s">
        <v>58</v>
      </c>
      <c r="B8" s="99" t="s">
        <v>112</v>
      </c>
      <c r="C8" s="100"/>
      <c r="D8" s="100"/>
    </row>
    <row r="9" spans="1:11">
      <c r="A9" s="13"/>
    </row>
    <row r="10" spans="1:11">
      <c r="A10" s="9" t="s">
        <v>17</v>
      </c>
    </row>
    <row r="11" spans="1:11">
      <c r="A11" s="11" t="s">
        <v>113</v>
      </c>
      <c r="E11" s="1"/>
      <c r="F11" s="1"/>
      <c r="G11" s="1"/>
      <c r="H11" s="1"/>
      <c r="I11" s="1"/>
      <c r="J11" s="1"/>
      <c r="K11" s="1"/>
    </row>
    <row r="12" spans="1:11" s="10" customFormat="1">
      <c r="A12" s="11" t="s">
        <v>116</v>
      </c>
      <c r="E12" s="11"/>
      <c r="F12" s="11"/>
      <c r="G12" s="11"/>
      <c r="H12" s="11"/>
      <c r="I12" s="11"/>
      <c r="J12" s="11"/>
      <c r="K12" s="11"/>
    </row>
    <row r="13" spans="1:11" s="10" customFormat="1">
      <c r="A13" s="50" t="s">
        <v>114</v>
      </c>
      <c r="E13" s="11"/>
      <c r="F13" s="11"/>
      <c r="G13" s="11"/>
      <c r="H13" s="11"/>
      <c r="I13" s="11"/>
      <c r="J13" s="11"/>
      <c r="K13" s="11"/>
    </row>
    <row r="16" spans="1:11" ht="22" thickBot="1">
      <c r="A16" s="21"/>
    </row>
    <row r="17" spans="1:25" ht="22" thickBot="1">
      <c r="A17" s="101" t="s">
        <v>41</v>
      </c>
      <c r="B17" s="102"/>
      <c r="C17" s="106" t="s">
        <v>62</v>
      </c>
      <c r="D17" s="107"/>
      <c r="E17" s="107"/>
      <c r="F17" s="107"/>
      <c r="G17" s="107"/>
      <c r="H17" s="107"/>
      <c r="I17" s="107"/>
      <c r="J17" s="107"/>
      <c r="K17" s="103" t="s">
        <v>25</v>
      </c>
      <c r="L17" s="104"/>
      <c r="M17" s="104"/>
      <c r="N17" s="104"/>
      <c r="O17" s="104"/>
      <c r="P17" s="105"/>
      <c r="Q17" s="95" t="s">
        <v>63</v>
      </c>
      <c r="R17" s="96"/>
      <c r="S17" s="97"/>
      <c r="Y17" s="37"/>
    </row>
    <row r="18" spans="1:25" ht="17" thickBot="1">
      <c r="A18" s="44" t="s">
        <v>38</v>
      </c>
      <c r="B18" s="44" t="s">
        <v>98</v>
      </c>
      <c r="C18" s="33" t="s">
        <v>19</v>
      </c>
      <c r="D18" s="33" t="s">
        <v>20</v>
      </c>
      <c r="E18" s="33" t="s">
        <v>77</v>
      </c>
      <c r="F18" s="33" t="s">
        <v>83</v>
      </c>
      <c r="G18" s="33" t="s">
        <v>78</v>
      </c>
      <c r="H18" s="33" t="s">
        <v>79</v>
      </c>
      <c r="I18" s="33" t="s">
        <v>80</v>
      </c>
      <c r="J18" s="33" t="s">
        <v>81</v>
      </c>
      <c r="K18" s="31" t="s">
        <v>21</v>
      </c>
      <c r="L18" s="31" t="s">
        <v>22</v>
      </c>
      <c r="M18" s="31" t="s">
        <v>39</v>
      </c>
      <c r="N18" s="31" t="s">
        <v>40</v>
      </c>
      <c r="O18" s="31" t="s">
        <v>23</v>
      </c>
      <c r="P18" s="68" t="s">
        <v>24</v>
      </c>
      <c r="Q18" s="71" t="s">
        <v>61</v>
      </c>
      <c r="R18" s="72" t="s">
        <v>82</v>
      </c>
      <c r="S18" s="73" t="s">
        <v>64</v>
      </c>
      <c r="Y18" s="37"/>
    </row>
    <row r="19" spans="1:25">
      <c r="A19" s="74" t="str">
        <f>IF(N19&gt;25,"PASS","ALERT")</f>
        <v>ALERT</v>
      </c>
      <c r="B19" s="75" t="str">
        <f>IF(Q19&gt;60,"PASS","ALERT")</f>
        <v>ALERT</v>
      </c>
      <c r="C19" s="76"/>
      <c r="D19" s="77"/>
      <c r="E19" s="77"/>
      <c r="F19" s="77"/>
      <c r="G19" s="77"/>
      <c r="H19" s="77"/>
      <c r="I19" s="77"/>
      <c r="J19" s="77"/>
      <c r="K19" s="78"/>
      <c r="L19" s="77"/>
      <c r="M19" s="77"/>
      <c r="N19" s="77"/>
      <c r="O19" s="77"/>
      <c r="P19" s="79"/>
      <c r="Q19" s="78"/>
      <c r="R19" s="77"/>
      <c r="S19" s="80"/>
      <c r="Y19" s="37"/>
    </row>
    <row r="20" spans="1:25">
      <c r="A20" s="60" t="str">
        <f t="shared" ref="A20:A26" si="0">IF(N20&gt;25,"PASS","ALERT")</f>
        <v>ALERT</v>
      </c>
      <c r="B20" s="61" t="str">
        <f t="shared" ref="B20:B26" si="1">IF(Q20&gt;60,"PASS","ALERT")</f>
        <v>ALERT</v>
      </c>
      <c r="C20" s="58"/>
      <c r="D20" s="2"/>
      <c r="E20" s="2"/>
      <c r="F20" s="2"/>
      <c r="G20" s="2"/>
      <c r="H20" s="2"/>
      <c r="I20" s="2"/>
      <c r="J20" s="2"/>
      <c r="K20" s="53"/>
      <c r="L20" s="2"/>
      <c r="M20" s="2"/>
      <c r="N20" s="2"/>
      <c r="O20" s="2"/>
      <c r="P20" s="69"/>
      <c r="Q20" s="53"/>
      <c r="R20" s="2"/>
      <c r="S20" s="54"/>
      <c r="Y20" s="37"/>
    </row>
    <row r="21" spans="1:25">
      <c r="A21" s="60" t="str">
        <f t="shared" si="0"/>
        <v>ALERT</v>
      </c>
      <c r="B21" s="61" t="str">
        <f t="shared" si="1"/>
        <v>ALERT</v>
      </c>
      <c r="C21" s="58"/>
      <c r="D21" s="2"/>
      <c r="E21" s="2"/>
      <c r="F21" s="2"/>
      <c r="G21" s="2"/>
      <c r="H21" s="2"/>
      <c r="I21" s="2"/>
      <c r="J21" s="2"/>
      <c r="K21" s="53"/>
      <c r="L21" s="2"/>
      <c r="M21" s="2"/>
      <c r="N21" s="2"/>
      <c r="O21" s="2"/>
      <c r="P21" s="69"/>
      <c r="Q21" s="53"/>
      <c r="R21" s="2"/>
      <c r="S21" s="54"/>
      <c r="Y21" s="37"/>
    </row>
    <row r="22" spans="1:25">
      <c r="A22" s="60" t="str">
        <f t="shared" si="0"/>
        <v>ALERT</v>
      </c>
      <c r="B22" s="61" t="str">
        <f t="shared" si="1"/>
        <v>ALERT</v>
      </c>
      <c r="C22" s="58"/>
      <c r="D22" s="2"/>
      <c r="E22" s="2"/>
      <c r="F22" s="2"/>
      <c r="G22" s="2"/>
      <c r="H22" s="2"/>
      <c r="I22" s="2"/>
      <c r="J22" s="2"/>
      <c r="K22" s="53"/>
      <c r="L22" s="2"/>
      <c r="M22" s="2"/>
      <c r="N22" s="2"/>
      <c r="O22" s="2"/>
      <c r="P22" s="69"/>
      <c r="Q22" s="53"/>
      <c r="R22" s="2"/>
      <c r="S22" s="54"/>
      <c r="Y22" s="37"/>
    </row>
    <row r="23" spans="1:25">
      <c r="A23" s="60" t="str">
        <f t="shared" si="0"/>
        <v>ALERT</v>
      </c>
      <c r="B23" s="61" t="str">
        <f t="shared" si="1"/>
        <v>ALERT</v>
      </c>
      <c r="C23" s="58"/>
      <c r="D23" s="2"/>
      <c r="E23" s="2"/>
      <c r="F23" s="2"/>
      <c r="G23" s="2"/>
      <c r="H23" s="2"/>
      <c r="I23" s="2"/>
      <c r="J23" s="2"/>
      <c r="K23" s="53"/>
      <c r="L23" s="2"/>
      <c r="M23" s="2"/>
      <c r="N23" s="2"/>
      <c r="O23" s="2"/>
      <c r="P23" s="69"/>
      <c r="Q23" s="53"/>
      <c r="R23" s="2"/>
      <c r="S23" s="54"/>
      <c r="Y23" s="37"/>
    </row>
    <row r="24" spans="1:25">
      <c r="A24" s="60" t="str">
        <f t="shared" si="0"/>
        <v>ALERT</v>
      </c>
      <c r="B24" s="61" t="str">
        <f t="shared" si="1"/>
        <v>ALERT</v>
      </c>
      <c r="C24" s="58"/>
      <c r="D24" s="2"/>
      <c r="E24" s="2"/>
      <c r="F24" s="2"/>
      <c r="G24" s="2"/>
      <c r="H24" s="2"/>
      <c r="I24" s="2"/>
      <c r="J24" s="2"/>
      <c r="K24" s="53"/>
      <c r="L24" s="2"/>
      <c r="M24" s="2"/>
      <c r="N24" s="2"/>
      <c r="O24" s="2"/>
      <c r="P24" s="69"/>
      <c r="Q24" s="53"/>
      <c r="R24" s="2"/>
      <c r="S24" s="54"/>
    </row>
    <row r="25" spans="1:25">
      <c r="A25" s="60" t="str">
        <f t="shared" si="0"/>
        <v>ALERT</v>
      </c>
      <c r="B25" s="61" t="str">
        <f t="shared" si="1"/>
        <v>ALERT</v>
      </c>
      <c r="C25" s="58"/>
      <c r="D25" s="2"/>
      <c r="E25" s="2"/>
      <c r="F25" s="2"/>
      <c r="G25" s="2"/>
      <c r="H25" s="2"/>
      <c r="I25" s="2"/>
      <c r="J25" s="2"/>
      <c r="K25" s="53"/>
      <c r="L25" s="2"/>
      <c r="M25" s="2"/>
      <c r="N25" s="2"/>
      <c r="O25" s="2"/>
      <c r="P25" s="69"/>
      <c r="Q25" s="53"/>
      <c r="R25" s="2"/>
      <c r="S25" s="54"/>
    </row>
    <row r="26" spans="1:25" ht="17" thickBot="1">
      <c r="A26" s="62" t="str">
        <f t="shared" si="0"/>
        <v>ALERT</v>
      </c>
      <c r="B26" s="63" t="str">
        <f t="shared" si="1"/>
        <v>ALERT</v>
      </c>
      <c r="C26" s="59"/>
      <c r="D26" s="57"/>
      <c r="E26" s="57"/>
      <c r="F26" s="57"/>
      <c r="G26" s="57"/>
      <c r="H26" s="57"/>
      <c r="I26" s="57"/>
      <c r="J26" s="57"/>
      <c r="K26" s="55"/>
      <c r="L26" s="57"/>
      <c r="M26" s="57"/>
      <c r="N26" s="57"/>
      <c r="O26" s="57"/>
      <c r="P26" s="70"/>
      <c r="Q26" s="55"/>
      <c r="R26" s="57"/>
      <c r="S26" s="56"/>
    </row>
    <row r="27" spans="1:25">
      <c r="A27" s="30"/>
      <c r="E27" s="1"/>
      <c r="F27" s="1"/>
      <c r="G27" s="1"/>
      <c r="H27" s="1"/>
      <c r="I27" s="1"/>
      <c r="J27" s="1"/>
      <c r="K27" s="1"/>
      <c r="L27" s="1"/>
      <c r="M27" s="1"/>
      <c r="N27" s="1"/>
      <c r="O27" s="1"/>
      <c r="P27" s="1"/>
      <c r="Q27" s="1"/>
      <c r="R27" s="1"/>
    </row>
    <row r="28" spans="1:25">
      <c r="A28" s="30"/>
      <c r="E28" s="1"/>
      <c r="F28" s="1"/>
      <c r="G28" s="1"/>
      <c r="H28" s="1"/>
      <c r="I28" s="1"/>
      <c r="J28" s="1"/>
      <c r="K28" s="1"/>
      <c r="L28" s="1"/>
      <c r="M28" s="1"/>
      <c r="N28" s="1"/>
      <c r="O28" s="1"/>
      <c r="P28" s="1"/>
      <c r="Q28" s="1"/>
      <c r="R28" s="1"/>
    </row>
    <row r="29" spans="1:25">
      <c r="A29" s="30"/>
    </row>
    <row r="30" spans="1:25">
      <c r="A30" s="30"/>
    </row>
    <row r="31" spans="1:25">
      <c r="A31" s="30"/>
    </row>
    <row r="32" spans="1:25">
      <c r="A32" s="34"/>
    </row>
  </sheetData>
  <mergeCells count="6">
    <mergeCell ref="Q17:S17"/>
    <mergeCell ref="B7:D7"/>
    <mergeCell ref="B8:D8"/>
    <mergeCell ref="A17:B17"/>
    <mergeCell ref="K17:P17"/>
    <mergeCell ref="C17:J17"/>
  </mergeCells>
  <hyperlinks>
    <hyperlink ref="B7" r:id="rId1" xr:uid="{5C485A4B-1116-7146-9CAE-323218368121}"/>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4E8E-A3F5-7A4E-A4AC-93B2285F004E}">
  <dimension ref="A4:Y32"/>
  <sheetViews>
    <sheetView showGridLines="0" workbookViewId="0">
      <selection activeCell="A5" sqref="A5:XFD5"/>
    </sheetView>
  </sheetViews>
  <sheetFormatPr baseColWidth="10" defaultRowHeight="16"/>
  <cols>
    <col min="1" max="1" width="14.33203125" customWidth="1"/>
    <col min="2" max="2" width="27.6640625" bestFit="1" customWidth="1"/>
    <col min="3" max="4" width="12.83203125" bestFit="1" customWidth="1"/>
    <col min="5" max="5" width="13.33203125" bestFit="1" customWidth="1"/>
    <col min="6" max="6" width="15.33203125" bestFit="1" customWidth="1"/>
    <col min="7" max="7" width="9" customWidth="1"/>
    <col min="8" max="8" width="11" bestFit="1" customWidth="1"/>
    <col min="9" max="9" width="11.6640625" bestFit="1" customWidth="1"/>
    <col min="10" max="10" width="13.6640625" bestFit="1" customWidth="1"/>
    <col min="11" max="11" width="20" bestFit="1" customWidth="1"/>
    <col min="12" max="12" width="22.1640625" bestFit="1" customWidth="1"/>
    <col min="14" max="14" width="12.83203125" bestFit="1" customWidth="1"/>
    <col min="15" max="15" width="17" bestFit="1" customWidth="1"/>
    <col min="16" max="16" width="19" bestFit="1" customWidth="1"/>
    <col min="17" max="17" width="10.6640625" bestFit="1" customWidth="1"/>
    <col min="18" max="18" width="12.6640625" bestFit="1" customWidth="1"/>
    <col min="19" max="19" width="14.5" customWidth="1"/>
    <col min="20" max="20" width="16.6640625" customWidth="1"/>
    <col min="28" max="28" width="17.83203125" bestFit="1" customWidth="1"/>
  </cols>
  <sheetData>
    <row r="4" spans="1:11" ht="19">
      <c r="A4" s="27" t="s">
        <v>59</v>
      </c>
      <c r="B4" s="28"/>
      <c r="F4" s="32"/>
      <c r="G4" s="32"/>
      <c r="H4" s="32"/>
      <c r="I4" s="32"/>
      <c r="J4" s="32"/>
      <c r="K4" s="32"/>
    </row>
    <row r="5" spans="1:11">
      <c r="A5" s="29" t="s">
        <v>117</v>
      </c>
    </row>
    <row r="7" spans="1:11">
      <c r="A7" s="26" t="s">
        <v>57</v>
      </c>
      <c r="B7" s="108" t="s">
        <v>111</v>
      </c>
      <c r="C7" s="98"/>
      <c r="D7" s="98"/>
    </row>
    <row r="8" spans="1:11">
      <c r="A8" s="24" t="s">
        <v>58</v>
      </c>
      <c r="B8" s="99" t="s">
        <v>112</v>
      </c>
      <c r="C8" s="100"/>
      <c r="D8" s="100"/>
    </row>
    <row r="9" spans="1:11">
      <c r="A9" s="13"/>
    </row>
    <row r="10" spans="1:11">
      <c r="A10" s="9" t="s">
        <v>17</v>
      </c>
    </row>
    <row r="11" spans="1:11">
      <c r="A11" s="11" t="s">
        <v>113</v>
      </c>
      <c r="E11" s="1"/>
      <c r="F11" s="1"/>
      <c r="G11" s="1"/>
      <c r="H11" s="1"/>
      <c r="I11" s="1"/>
      <c r="J11" s="1"/>
      <c r="K11" s="1"/>
    </row>
    <row r="12" spans="1:11" s="10" customFormat="1">
      <c r="A12" s="11" t="s">
        <v>116</v>
      </c>
      <c r="E12" s="11"/>
      <c r="F12" s="11"/>
      <c r="G12" s="11"/>
      <c r="H12" s="11"/>
      <c r="I12" s="11"/>
      <c r="J12" s="11"/>
      <c r="K12" s="11"/>
    </row>
    <row r="13" spans="1:11" s="10" customFormat="1">
      <c r="A13" s="50" t="s">
        <v>114</v>
      </c>
      <c r="E13" s="11"/>
      <c r="F13" s="11"/>
      <c r="G13" s="11"/>
      <c r="H13" s="11"/>
      <c r="I13" s="11"/>
      <c r="J13" s="11"/>
      <c r="K13" s="11"/>
    </row>
    <row r="16" spans="1:11" ht="22" thickBot="1">
      <c r="A16" s="21"/>
    </row>
    <row r="17" spans="1:25" ht="22" thickBot="1">
      <c r="A17" s="101" t="s">
        <v>41</v>
      </c>
      <c r="B17" s="102"/>
      <c r="C17" s="106" t="s">
        <v>62</v>
      </c>
      <c r="D17" s="107"/>
      <c r="E17" s="107"/>
      <c r="F17" s="107"/>
      <c r="G17" s="107"/>
      <c r="H17" s="107"/>
      <c r="I17" s="107"/>
      <c r="J17" s="107"/>
      <c r="K17" s="103" t="s">
        <v>25</v>
      </c>
      <c r="L17" s="104"/>
      <c r="M17" s="104"/>
      <c r="N17" s="104"/>
      <c r="O17" s="104"/>
      <c r="P17" s="105"/>
      <c r="Q17" s="95" t="s">
        <v>63</v>
      </c>
      <c r="R17" s="96"/>
      <c r="S17" s="97"/>
      <c r="Y17" s="37"/>
    </row>
    <row r="18" spans="1:25" ht="17" thickBot="1">
      <c r="A18" s="44" t="s">
        <v>38</v>
      </c>
      <c r="B18" s="44" t="s">
        <v>98</v>
      </c>
      <c r="C18" s="33" t="s">
        <v>19</v>
      </c>
      <c r="D18" s="33" t="s">
        <v>20</v>
      </c>
      <c r="E18" s="33" t="s">
        <v>77</v>
      </c>
      <c r="F18" s="33" t="s">
        <v>83</v>
      </c>
      <c r="G18" s="33" t="s">
        <v>78</v>
      </c>
      <c r="H18" s="33" t="s">
        <v>79</v>
      </c>
      <c r="I18" s="33" t="s">
        <v>80</v>
      </c>
      <c r="J18" s="33" t="s">
        <v>81</v>
      </c>
      <c r="K18" s="31" t="s">
        <v>21</v>
      </c>
      <c r="L18" s="31" t="s">
        <v>22</v>
      </c>
      <c r="M18" s="31" t="s">
        <v>39</v>
      </c>
      <c r="N18" s="31" t="s">
        <v>40</v>
      </c>
      <c r="O18" s="31" t="s">
        <v>23</v>
      </c>
      <c r="P18" s="68" t="s">
        <v>24</v>
      </c>
      <c r="Q18" s="71" t="s">
        <v>61</v>
      </c>
      <c r="R18" s="72" t="s">
        <v>82</v>
      </c>
      <c r="S18" s="73" t="s">
        <v>64</v>
      </c>
      <c r="Y18" s="37"/>
    </row>
    <row r="19" spans="1:25">
      <c r="A19" s="74" t="str">
        <f>IF(N19&gt;25,"PASS","ALERT")</f>
        <v>ALERT</v>
      </c>
      <c r="B19" s="75" t="str">
        <f>IF(Q19&gt;60,"PASS","ALERT")</f>
        <v>ALERT</v>
      </c>
      <c r="C19" s="76"/>
      <c r="D19" s="77"/>
      <c r="E19" s="77"/>
      <c r="F19" s="77"/>
      <c r="G19" s="77"/>
      <c r="H19" s="77"/>
      <c r="I19" s="77"/>
      <c r="J19" s="77"/>
      <c r="K19" s="78"/>
      <c r="L19" s="77"/>
      <c r="M19" s="77"/>
      <c r="N19" s="77"/>
      <c r="O19" s="77"/>
      <c r="P19" s="79"/>
      <c r="Q19" s="78"/>
      <c r="R19" s="77"/>
      <c r="S19" s="80"/>
      <c r="Y19" s="37"/>
    </row>
    <row r="20" spans="1:25">
      <c r="A20" s="60" t="str">
        <f t="shared" ref="A20:A26" si="0">IF(N20&gt;25,"PASS","ALERT")</f>
        <v>ALERT</v>
      </c>
      <c r="B20" s="61" t="str">
        <f t="shared" ref="B20:B26" si="1">IF(Q20&gt;60,"PASS","ALERT")</f>
        <v>ALERT</v>
      </c>
      <c r="C20" s="58"/>
      <c r="D20" s="2"/>
      <c r="E20" s="2"/>
      <c r="F20" s="2"/>
      <c r="G20" s="2"/>
      <c r="H20" s="2"/>
      <c r="I20" s="2"/>
      <c r="J20" s="2"/>
      <c r="K20" s="53"/>
      <c r="L20" s="2"/>
      <c r="M20" s="2"/>
      <c r="N20" s="2"/>
      <c r="O20" s="2"/>
      <c r="P20" s="69"/>
      <c r="Q20" s="53"/>
      <c r="R20" s="2"/>
      <c r="S20" s="54"/>
      <c r="Y20" s="37"/>
    </row>
    <row r="21" spans="1:25">
      <c r="A21" s="60" t="str">
        <f t="shared" si="0"/>
        <v>ALERT</v>
      </c>
      <c r="B21" s="61" t="str">
        <f t="shared" si="1"/>
        <v>ALERT</v>
      </c>
      <c r="C21" s="58"/>
      <c r="D21" s="2"/>
      <c r="E21" s="2"/>
      <c r="F21" s="2"/>
      <c r="G21" s="2"/>
      <c r="H21" s="2"/>
      <c r="I21" s="2"/>
      <c r="J21" s="2"/>
      <c r="K21" s="53"/>
      <c r="L21" s="2"/>
      <c r="M21" s="2"/>
      <c r="N21" s="2"/>
      <c r="O21" s="2"/>
      <c r="P21" s="69"/>
      <c r="Q21" s="53"/>
      <c r="R21" s="2"/>
      <c r="S21" s="54"/>
      <c r="Y21" s="37"/>
    </row>
    <row r="22" spans="1:25">
      <c r="A22" s="60" t="str">
        <f t="shared" si="0"/>
        <v>ALERT</v>
      </c>
      <c r="B22" s="61" t="str">
        <f t="shared" si="1"/>
        <v>ALERT</v>
      </c>
      <c r="C22" s="58"/>
      <c r="D22" s="2"/>
      <c r="E22" s="2"/>
      <c r="F22" s="2"/>
      <c r="G22" s="2"/>
      <c r="H22" s="2"/>
      <c r="I22" s="2"/>
      <c r="J22" s="2"/>
      <c r="K22" s="53"/>
      <c r="L22" s="2"/>
      <c r="M22" s="2"/>
      <c r="N22" s="2"/>
      <c r="O22" s="2"/>
      <c r="P22" s="69"/>
      <c r="Q22" s="53"/>
      <c r="R22" s="2"/>
      <c r="S22" s="54"/>
      <c r="Y22" s="37"/>
    </row>
    <row r="23" spans="1:25">
      <c r="A23" s="60" t="str">
        <f t="shared" si="0"/>
        <v>ALERT</v>
      </c>
      <c r="B23" s="61" t="str">
        <f t="shared" si="1"/>
        <v>ALERT</v>
      </c>
      <c r="C23" s="58"/>
      <c r="D23" s="2"/>
      <c r="E23" s="2"/>
      <c r="F23" s="2"/>
      <c r="G23" s="2"/>
      <c r="H23" s="2"/>
      <c r="I23" s="2"/>
      <c r="J23" s="2"/>
      <c r="K23" s="53"/>
      <c r="L23" s="2"/>
      <c r="M23" s="2"/>
      <c r="N23" s="2"/>
      <c r="O23" s="2"/>
      <c r="P23" s="69"/>
      <c r="Q23" s="53"/>
      <c r="R23" s="2"/>
      <c r="S23" s="54"/>
      <c r="Y23" s="37"/>
    </row>
    <row r="24" spans="1:25">
      <c r="A24" s="60" t="str">
        <f t="shared" si="0"/>
        <v>ALERT</v>
      </c>
      <c r="B24" s="61" t="str">
        <f t="shared" si="1"/>
        <v>ALERT</v>
      </c>
      <c r="C24" s="58"/>
      <c r="D24" s="2"/>
      <c r="E24" s="2"/>
      <c r="F24" s="2"/>
      <c r="G24" s="2"/>
      <c r="H24" s="2"/>
      <c r="I24" s="2"/>
      <c r="J24" s="2"/>
      <c r="K24" s="53"/>
      <c r="L24" s="2"/>
      <c r="M24" s="2"/>
      <c r="N24" s="2"/>
      <c r="O24" s="2"/>
      <c r="P24" s="69"/>
      <c r="Q24" s="53"/>
      <c r="R24" s="2"/>
      <c r="S24" s="54"/>
    </row>
    <row r="25" spans="1:25">
      <c r="A25" s="60" t="str">
        <f t="shared" si="0"/>
        <v>ALERT</v>
      </c>
      <c r="B25" s="61" t="str">
        <f t="shared" si="1"/>
        <v>ALERT</v>
      </c>
      <c r="C25" s="58"/>
      <c r="D25" s="2"/>
      <c r="E25" s="2"/>
      <c r="F25" s="2"/>
      <c r="G25" s="2"/>
      <c r="H25" s="2"/>
      <c r="I25" s="2"/>
      <c r="J25" s="2"/>
      <c r="K25" s="53"/>
      <c r="L25" s="2"/>
      <c r="M25" s="2"/>
      <c r="N25" s="2"/>
      <c r="O25" s="2"/>
      <c r="P25" s="69"/>
      <c r="Q25" s="53"/>
      <c r="R25" s="2"/>
      <c r="S25" s="54"/>
    </row>
    <row r="26" spans="1:25" ht="17" thickBot="1">
      <c r="A26" s="62" t="str">
        <f t="shared" si="0"/>
        <v>ALERT</v>
      </c>
      <c r="B26" s="63" t="str">
        <f t="shared" si="1"/>
        <v>ALERT</v>
      </c>
      <c r="C26" s="59"/>
      <c r="D26" s="57"/>
      <c r="E26" s="57"/>
      <c r="F26" s="57"/>
      <c r="G26" s="57"/>
      <c r="H26" s="57"/>
      <c r="I26" s="57"/>
      <c r="J26" s="57"/>
      <c r="K26" s="55"/>
      <c r="L26" s="57"/>
      <c r="M26" s="57"/>
      <c r="N26" s="57"/>
      <c r="O26" s="57"/>
      <c r="P26" s="70"/>
      <c r="Q26" s="55"/>
      <c r="R26" s="57"/>
      <c r="S26" s="56"/>
    </row>
    <row r="27" spans="1:25">
      <c r="A27" s="30"/>
      <c r="E27" s="1"/>
      <c r="F27" s="1"/>
      <c r="G27" s="1"/>
      <c r="H27" s="1"/>
      <c r="I27" s="1"/>
      <c r="J27" s="1"/>
      <c r="K27" s="1"/>
      <c r="L27" s="1"/>
      <c r="M27" s="1"/>
      <c r="N27" s="1"/>
      <c r="O27" s="1"/>
      <c r="P27" s="1"/>
      <c r="Q27" s="1"/>
      <c r="R27" s="1"/>
    </row>
    <row r="28" spans="1:25">
      <c r="A28" s="30"/>
      <c r="E28" s="1"/>
      <c r="F28" s="1"/>
      <c r="G28" s="1"/>
      <c r="H28" s="1"/>
      <c r="I28" s="1"/>
      <c r="J28" s="1"/>
      <c r="K28" s="1"/>
      <c r="L28" s="1"/>
      <c r="M28" s="1"/>
      <c r="N28" s="1"/>
      <c r="O28" s="1"/>
      <c r="P28" s="1"/>
      <c r="Q28" s="1"/>
      <c r="R28" s="1"/>
    </row>
    <row r="29" spans="1:25">
      <c r="A29" s="30"/>
    </row>
    <row r="30" spans="1:25">
      <c r="A30" s="30"/>
    </row>
    <row r="31" spans="1:25">
      <c r="A31" s="30"/>
    </row>
    <row r="32" spans="1:25">
      <c r="A32" s="34"/>
    </row>
  </sheetData>
  <mergeCells count="6">
    <mergeCell ref="Q17:S17"/>
    <mergeCell ref="B7:D7"/>
    <mergeCell ref="B8:D8"/>
    <mergeCell ref="A17:B17"/>
    <mergeCell ref="C17:J17"/>
    <mergeCell ref="K17:P17"/>
  </mergeCells>
  <hyperlinks>
    <hyperlink ref="B7" r:id="rId1" xr:uid="{68758473-509D-D14C-8D1C-1207BC30B994}"/>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34795-4950-D243-8FA3-7714E41D7EBC}">
  <dimension ref="A4:Y32"/>
  <sheetViews>
    <sheetView showGridLines="0" workbookViewId="0">
      <selection activeCell="I14" sqref="I14"/>
    </sheetView>
  </sheetViews>
  <sheetFormatPr baseColWidth="10" defaultRowHeight="16"/>
  <cols>
    <col min="1" max="1" width="14.33203125" customWidth="1"/>
    <col min="2" max="2" width="27.6640625" bestFit="1" customWidth="1"/>
    <col min="3" max="4" width="12.83203125" bestFit="1" customWidth="1"/>
    <col min="5" max="5" width="13.33203125" bestFit="1" customWidth="1"/>
    <col min="6" max="6" width="15.33203125" bestFit="1" customWidth="1"/>
    <col min="7" max="7" width="9" customWidth="1"/>
    <col min="8" max="8" width="11" bestFit="1" customWidth="1"/>
    <col min="9" max="9" width="11.6640625" bestFit="1" customWidth="1"/>
    <col min="10" max="10" width="13.6640625" bestFit="1" customWidth="1"/>
    <col min="11" max="11" width="20" bestFit="1" customWidth="1"/>
    <col min="12" max="12" width="22.1640625" bestFit="1" customWidth="1"/>
    <col min="14" max="14" width="12.83203125" bestFit="1" customWidth="1"/>
    <col min="15" max="15" width="17" bestFit="1" customWidth="1"/>
    <col min="16" max="16" width="19" bestFit="1" customWidth="1"/>
    <col min="17" max="17" width="10.6640625" bestFit="1" customWidth="1"/>
    <col min="18" max="18" width="12.6640625" bestFit="1" customWidth="1"/>
    <col min="19" max="19" width="14.5" customWidth="1"/>
    <col min="20" max="20" width="16.6640625" customWidth="1"/>
    <col min="28" max="28" width="17.83203125" bestFit="1" customWidth="1"/>
  </cols>
  <sheetData>
    <row r="4" spans="1:11" ht="19">
      <c r="A4" s="27" t="s">
        <v>59</v>
      </c>
      <c r="B4" s="28"/>
      <c r="F4" s="32"/>
      <c r="G4" s="32"/>
      <c r="H4" s="32"/>
      <c r="I4" s="32"/>
      <c r="J4" s="32"/>
      <c r="K4" s="32"/>
    </row>
    <row r="5" spans="1:11">
      <c r="A5" s="29" t="s">
        <v>110</v>
      </c>
    </row>
    <row r="7" spans="1:11">
      <c r="A7" s="26" t="s">
        <v>57</v>
      </c>
      <c r="B7" s="108" t="s">
        <v>111</v>
      </c>
      <c r="C7" s="98"/>
      <c r="D7" s="98"/>
    </row>
    <row r="8" spans="1:11">
      <c r="A8" s="24" t="s">
        <v>58</v>
      </c>
      <c r="B8" s="99" t="s">
        <v>112</v>
      </c>
      <c r="C8" s="100"/>
      <c r="D8" s="100"/>
    </row>
    <row r="9" spans="1:11">
      <c r="A9" s="13"/>
    </row>
    <row r="10" spans="1:11">
      <c r="A10" s="9" t="s">
        <v>17</v>
      </c>
    </row>
    <row r="11" spans="1:11">
      <c r="A11" s="11" t="s">
        <v>113</v>
      </c>
      <c r="E11" s="1"/>
      <c r="F11" s="1"/>
      <c r="G11" s="1"/>
      <c r="H11" s="1"/>
      <c r="I11" s="1"/>
      <c r="J11" s="1"/>
      <c r="K11" s="1"/>
    </row>
    <row r="12" spans="1:11" s="10" customFormat="1">
      <c r="A12" s="11" t="s">
        <v>60</v>
      </c>
      <c r="E12" s="11"/>
      <c r="F12" s="11"/>
      <c r="G12" s="11"/>
      <c r="H12" s="11"/>
      <c r="I12" s="11"/>
      <c r="J12" s="11"/>
      <c r="K12" s="11"/>
    </row>
    <row r="13" spans="1:11" s="10" customFormat="1">
      <c r="A13" s="50" t="s">
        <v>50</v>
      </c>
      <c r="E13" s="11"/>
      <c r="F13" s="11"/>
      <c r="G13" s="11"/>
      <c r="H13" s="11"/>
      <c r="I13" s="11"/>
      <c r="J13" s="11"/>
      <c r="K13" s="11"/>
    </row>
    <row r="16" spans="1:11" ht="22" thickBot="1">
      <c r="A16" s="21"/>
    </row>
    <row r="17" spans="1:25" ht="22" thickBot="1">
      <c r="A17" s="101" t="s">
        <v>41</v>
      </c>
      <c r="B17" s="102"/>
      <c r="C17" s="106" t="s">
        <v>62</v>
      </c>
      <c r="D17" s="107"/>
      <c r="E17" s="107"/>
      <c r="F17" s="107"/>
      <c r="G17" s="107"/>
      <c r="H17" s="107"/>
      <c r="I17" s="107"/>
      <c r="J17" s="107"/>
      <c r="K17" s="103" t="s">
        <v>25</v>
      </c>
      <c r="L17" s="104"/>
      <c r="M17" s="104"/>
      <c r="N17" s="104"/>
      <c r="O17" s="104"/>
      <c r="P17" s="105"/>
      <c r="Q17" s="95" t="s">
        <v>63</v>
      </c>
      <c r="R17" s="96"/>
      <c r="S17" s="97"/>
      <c r="Y17" s="37"/>
    </row>
    <row r="18" spans="1:25" ht="17" thickBot="1">
      <c r="A18" s="44" t="s">
        <v>38</v>
      </c>
      <c r="B18" s="44" t="s">
        <v>98</v>
      </c>
      <c r="C18" s="33" t="s">
        <v>19</v>
      </c>
      <c r="D18" s="33" t="s">
        <v>20</v>
      </c>
      <c r="E18" s="33" t="s">
        <v>77</v>
      </c>
      <c r="F18" s="33" t="s">
        <v>83</v>
      </c>
      <c r="G18" s="33" t="s">
        <v>78</v>
      </c>
      <c r="H18" s="33" t="s">
        <v>79</v>
      </c>
      <c r="I18" s="33" t="s">
        <v>80</v>
      </c>
      <c r="J18" s="33" t="s">
        <v>81</v>
      </c>
      <c r="K18" s="31" t="s">
        <v>21</v>
      </c>
      <c r="L18" s="31" t="s">
        <v>22</v>
      </c>
      <c r="M18" s="31" t="s">
        <v>39</v>
      </c>
      <c r="N18" s="31" t="s">
        <v>40</v>
      </c>
      <c r="O18" s="31" t="s">
        <v>23</v>
      </c>
      <c r="P18" s="68" t="s">
        <v>24</v>
      </c>
      <c r="Q18" s="71" t="s">
        <v>61</v>
      </c>
      <c r="R18" s="72" t="s">
        <v>82</v>
      </c>
      <c r="S18" s="73" t="s">
        <v>84</v>
      </c>
      <c r="Y18" s="37"/>
    </row>
    <row r="19" spans="1:25">
      <c r="A19" s="74" t="str">
        <f>IF(N19&gt;25,"PASS","ALERT")</f>
        <v>ALERT</v>
      </c>
      <c r="B19" s="75" t="str">
        <f>IF(Q19&gt;60,"PASS","ALERT")</f>
        <v>ALERT</v>
      </c>
      <c r="C19" s="76"/>
      <c r="D19" s="77"/>
      <c r="E19" s="77"/>
      <c r="F19" s="77"/>
      <c r="G19" s="77"/>
      <c r="H19" s="77"/>
      <c r="I19" s="77"/>
      <c r="J19" s="77"/>
      <c r="K19" s="78"/>
      <c r="L19" s="77"/>
      <c r="M19" s="77"/>
      <c r="N19" s="77"/>
      <c r="O19" s="77"/>
      <c r="P19" s="79"/>
      <c r="Q19" s="78"/>
      <c r="R19" s="77"/>
      <c r="S19" s="80"/>
      <c r="Y19" s="37"/>
    </row>
    <row r="20" spans="1:25">
      <c r="A20" s="60" t="str">
        <f t="shared" ref="A20:A26" si="0">IF(N20&gt;25,"PASS","ALERT")</f>
        <v>ALERT</v>
      </c>
      <c r="B20" s="61" t="str">
        <f t="shared" ref="B20:B26" si="1">IF(Q20&gt;60,"PASS","ALERT")</f>
        <v>ALERT</v>
      </c>
      <c r="C20" s="58"/>
      <c r="D20" s="2"/>
      <c r="E20" s="2"/>
      <c r="F20" s="2"/>
      <c r="G20" s="2"/>
      <c r="H20" s="2"/>
      <c r="I20" s="2"/>
      <c r="J20" s="2"/>
      <c r="K20" s="53"/>
      <c r="L20" s="2"/>
      <c r="M20" s="2"/>
      <c r="N20" s="2"/>
      <c r="O20" s="2"/>
      <c r="P20" s="69"/>
      <c r="Q20" s="53"/>
      <c r="R20" s="2"/>
      <c r="S20" s="54"/>
      <c r="Y20" s="37"/>
    </row>
    <row r="21" spans="1:25">
      <c r="A21" s="60" t="str">
        <f t="shared" si="0"/>
        <v>ALERT</v>
      </c>
      <c r="B21" s="61" t="str">
        <f t="shared" si="1"/>
        <v>ALERT</v>
      </c>
      <c r="C21" s="58"/>
      <c r="D21" s="2"/>
      <c r="E21" s="2"/>
      <c r="F21" s="2"/>
      <c r="G21" s="2"/>
      <c r="H21" s="2"/>
      <c r="I21" s="2"/>
      <c r="J21" s="2"/>
      <c r="K21" s="53"/>
      <c r="L21" s="2"/>
      <c r="M21" s="2"/>
      <c r="N21" s="2"/>
      <c r="O21" s="2"/>
      <c r="P21" s="69"/>
      <c r="Q21" s="53"/>
      <c r="R21" s="2"/>
      <c r="S21" s="54"/>
      <c r="Y21" s="37"/>
    </row>
    <row r="22" spans="1:25">
      <c r="A22" s="60" t="str">
        <f t="shared" si="0"/>
        <v>ALERT</v>
      </c>
      <c r="B22" s="61" t="str">
        <f t="shared" si="1"/>
        <v>ALERT</v>
      </c>
      <c r="C22" s="58"/>
      <c r="D22" s="2"/>
      <c r="E22" s="2"/>
      <c r="F22" s="2"/>
      <c r="G22" s="2"/>
      <c r="H22" s="2"/>
      <c r="I22" s="2"/>
      <c r="J22" s="2"/>
      <c r="K22" s="53"/>
      <c r="L22" s="2"/>
      <c r="M22" s="2"/>
      <c r="N22" s="2"/>
      <c r="O22" s="2"/>
      <c r="P22" s="69"/>
      <c r="Q22" s="53"/>
      <c r="R22" s="2"/>
      <c r="S22" s="54"/>
      <c r="Y22" s="37"/>
    </row>
    <row r="23" spans="1:25">
      <c r="A23" s="60" t="str">
        <f t="shared" si="0"/>
        <v>ALERT</v>
      </c>
      <c r="B23" s="61" t="str">
        <f t="shared" si="1"/>
        <v>ALERT</v>
      </c>
      <c r="C23" s="58"/>
      <c r="D23" s="2"/>
      <c r="E23" s="2"/>
      <c r="F23" s="2"/>
      <c r="G23" s="2"/>
      <c r="H23" s="2"/>
      <c r="I23" s="2"/>
      <c r="J23" s="2"/>
      <c r="K23" s="53"/>
      <c r="L23" s="2"/>
      <c r="M23" s="2"/>
      <c r="N23" s="2"/>
      <c r="O23" s="2"/>
      <c r="P23" s="69"/>
      <c r="Q23" s="53"/>
      <c r="R23" s="2"/>
      <c r="S23" s="54"/>
      <c r="Y23" s="37"/>
    </row>
    <row r="24" spans="1:25">
      <c r="A24" s="60" t="str">
        <f t="shared" si="0"/>
        <v>ALERT</v>
      </c>
      <c r="B24" s="61" t="str">
        <f t="shared" si="1"/>
        <v>ALERT</v>
      </c>
      <c r="C24" s="58"/>
      <c r="D24" s="2"/>
      <c r="E24" s="2"/>
      <c r="F24" s="2"/>
      <c r="G24" s="2"/>
      <c r="H24" s="2"/>
      <c r="I24" s="2"/>
      <c r="J24" s="2"/>
      <c r="K24" s="53"/>
      <c r="L24" s="2"/>
      <c r="M24" s="2"/>
      <c r="N24" s="2"/>
      <c r="O24" s="2"/>
      <c r="P24" s="69"/>
      <c r="Q24" s="53"/>
      <c r="R24" s="2"/>
      <c r="S24" s="54"/>
    </row>
    <row r="25" spans="1:25">
      <c r="A25" s="60" t="str">
        <f t="shared" si="0"/>
        <v>ALERT</v>
      </c>
      <c r="B25" s="61" t="str">
        <f t="shared" si="1"/>
        <v>ALERT</v>
      </c>
      <c r="C25" s="58"/>
      <c r="D25" s="2"/>
      <c r="E25" s="2"/>
      <c r="F25" s="2"/>
      <c r="G25" s="2"/>
      <c r="H25" s="2"/>
      <c r="I25" s="2"/>
      <c r="J25" s="2"/>
      <c r="K25" s="53"/>
      <c r="L25" s="2"/>
      <c r="M25" s="2"/>
      <c r="N25" s="2"/>
      <c r="O25" s="2"/>
      <c r="P25" s="69"/>
      <c r="Q25" s="53"/>
      <c r="R25" s="2"/>
      <c r="S25" s="54"/>
    </row>
    <row r="26" spans="1:25" ht="17" thickBot="1">
      <c r="A26" s="62" t="str">
        <f t="shared" si="0"/>
        <v>ALERT</v>
      </c>
      <c r="B26" s="63" t="str">
        <f t="shared" si="1"/>
        <v>ALERT</v>
      </c>
      <c r="C26" s="59"/>
      <c r="D26" s="57"/>
      <c r="E26" s="57"/>
      <c r="F26" s="57"/>
      <c r="G26" s="57"/>
      <c r="H26" s="57"/>
      <c r="I26" s="57"/>
      <c r="J26" s="57"/>
      <c r="K26" s="55"/>
      <c r="L26" s="57"/>
      <c r="M26" s="57"/>
      <c r="N26" s="57"/>
      <c r="O26" s="57"/>
      <c r="P26" s="70"/>
      <c r="Q26" s="55"/>
      <c r="R26" s="57"/>
      <c r="S26" s="56"/>
    </row>
    <row r="27" spans="1:25">
      <c r="A27" s="30"/>
      <c r="E27" s="1"/>
      <c r="F27" s="1"/>
      <c r="G27" s="1"/>
      <c r="H27" s="1"/>
      <c r="I27" s="1"/>
      <c r="J27" s="1"/>
      <c r="K27" s="1"/>
      <c r="L27" s="1"/>
      <c r="M27" s="1"/>
      <c r="N27" s="1"/>
      <c r="O27" s="1"/>
      <c r="P27" s="1"/>
      <c r="Q27" s="1"/>
      <c r="R27" s="1"/>
    </row>
    <row r="28" spans="1:25">
      <c r="A28" s="30"/>
      <c r="E28" s="1"/>
      <c r="F28" s="1"/>
      <c r="G28" s="1"/>
      <c r="H28" s="1"/>
      <c r="I28" s="1"/>
      <c r="J28" s="1"/>
      <c r="K28" s="1"/>
      <c r="L28" s="1"/>
      <c r="M28" s="1"/>
      <c r="N28" s="1"/>
      <c r="O28" s="1"/>
      <c r="P28" s="1"/>
      <c r="Q28" s="1"/>
      <c r="R28" s="1"/>
    </row>
    <row r="29" spans="1:25">
      <c r="A29" s="30"/>
    </row>
    <row r="30" spans="1:25">
      <c r="A30" s="30"/>
    </row>
    <row r="31" spans="1:25">
      <c r="A31" s="30"/>
    </row>
    <row r="32" spans="1:25">
      <c r="A32" s="34"/>
    </row>
  </sheetData>
  <mergeCells count="6">
    <mergeCell ref="Q17:S17"/>
    <mergeCell ref="B7:D7"/>
    <mergeCell ref="B8:D8"/>
    <mergeCell ref="A17:B17"/>
    <mergeCell ref="C17:J17"/>
    <mergeCell ref="K17:P17"/>
  </mergeCells>
  <hyperlinks>
    <hyperlink ref="B7" r:id="rId1" xr:uid="{6D3FCD32-55C5-0042-9C3E-2C057A23800D}"/>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17084-70BD-FC4D-A982-F27379505853}">
  <dimension ref="A1:AF20"/>
  <sheetViews>
    <sheetView showGridLines="0" zoomScale="130" zoomScaleNormal="130" workbookViewId="0">
      <selection activeCell="A10" sqref="A10"/>
    </sheetView>
  </sheetViews>
  <sheetFormatPr baseColWidth="10" defaultRowHeight="16"/>
  <cols>
    <col min="1" max="1" width="37.6640625" customWidth="1"/>
    <col min="2" max="2" width="149.83203125" style="45" bestFit="1" customWidth="1"/>
  </cols>
  <sheetData>
    <row r="1" spans="1:2" s="12" customFormat="1" ht="22">
      <c r="A1" s="48" t="s">
        <v>32</v>
      </c>
      <c r="B1" s="49" t="s">
        <v>33</v>
      </c>
    </row>
    <row r="2" spans="1:2" s="46" customFormat="1" ht="17">
      <c r="A2" s="46" t="s">
        <v>20</v>
      </c>
      <c r="B2" s="47" t="s">
        <v>35</v>
      </c>
    </row>
    <row r="3" spans="1:2" s="81" customFormat="1" ht="17">
      <c r="A3" s="81" t="s">
        <v>85</v>
      </c>
      <c r="B3" s="82" t="s">
        <v>86</v>
      </c>
    </row>
    <row r="4" spans="1:2" s="83" customFormat="1" ht="17">
      <c r="A4" s="83" t="s">
        <v>83</v>
      </c>
      <c r="B4" s="84" t="s">
        <v>87</v>
      </c>
    </row>
    <row r="5" spans="1:2" s="81" customFormat="1" ht="17">
      <c r="A5" s="81" t="s">
        <v>88</v>
      </c>
      <c r="B5" s="82" t="s">
        <v>90</v>
      </c>
    </row>
    <row r="6" spans="1:2" s="81" customFormat="1" ht="17">
      <c r="A6" s="81" t="s">
        <v>89</v>
      </c>
      <c r="B6" s="82" t="s">
        <v>47</v>
      </c>
    </row>
    <row r="7" spans="1:2" s="83" customFormat="1" ht="17">
      <c r="A7" s="83" t="s">
        <v>91</v>
      </c>
      <c r="B7" s="84" t="s">
        <v>92</v>
      </c>
    </row>
    <row r="8" spans="1:2" s="83" customFormat="1" ht="17">
      <c r="A8" s="83" t="s">
        <v>93</v>
      </c>
      <c r="B8" s="84" t="s">
        <v>94</v>
      </c>
    </row>
    <row r="9" spans="1:2" s="81" customFormat="1" ht="17">
      <c r="A9" s="83" t="s">
        <v>21</v>
      </c>
      <c r="B9" s="82" t="s">
        <v>36</v>
      </c>
    </row>
    <row r="10" spans="1:2" s="81" customFormat="1" ht="17">
      <c r="A10" s="83" t="s">
        <v>22</v>
      </c>
      <c r="B10" s="82" t="s">
        <v>37</v>
      </c>
    </row>
    <row r="11" spans="1:2" s="81" customFormat="1" ht="17">
      <c r="A11" s="83" t="s">
        <v>39</v>
      </c>
      <c r="B11" s="82" t="s">
        <v>42</v>
      </c>
    </row>
    <row r="12" spans="1:2" s="81" customFormat="1" ht="17">
      <c r="A12" s="83" t="s">
        <v>40</v>
      </c>
      <c r="B12" s="82" t="s">
        <v>43</v>
      </c>
    </row>
    <row r="13" spans="1:2" s="81" customFormat="1" ht="17">
      <c r="A13" s="83" t="s">
        <v>23</v>
      </c>
      <c r="B13" s="84" t="s">
        <v>45</v>
      </c>
    </row>
    <row r="14" spans="1:2" s="81" customFormat="1" ht="17">
      <c r="A14" s="83" t="s">
        <v>24</v>
      </c>
      <c r="B14" s="84" t="s">
        <v>46</v>
      </c>
    </row>
    <row r="15" spans="1:2" s="81" customFormat="1" ht="17">
      <c r="A15" s="83" t="s">
        <v>95</v>
      </c>
      <c r="B15" s="82" t="s">
        <v>96</v>
      </c>
    </row>
    <row r="16" spans="1:2" s="81" customFormat="1" ht="17">
      <c r="A16" s="83" t="s">
        <v>82</v>
      </c>
      <c r="B16" s="82" t="s">
        <v>97</v>
      </c>
    </row>
    <row r="17" spans="1:32" s="81" customFormat="1" ht="34">
      <c r="A17" s="81" t="s">
        <v>64</v>
      </c>
      <c r="B17" s="82" t="s">
        <v>100</v>
      </c>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row>
    <row r="18" spans="1:32" s="81" customFormat="1" ht="17">
      <c r="A18" s="83" t="s">
        <v>34</v>
      </c>
      <c r="B18" s="82" t="s">
        <v>99</v>
      </c>
    </row>
    <row r="19" spans="1:32" s="81" customFormat="1" ht="17">
      <c r="A19" s="83" t="s">
        <v>38</v>
      </c>
      <c r="B19" s="82" t="s">
        <v>102</v>
      </c>
    </row>
    <row r="20" spans="1:32" s="81" customFormat="1" ht="17">
      <c r="A20" s="83" t="s">
        <v>98</v>
      </c>
      <c r="B20" s="82" t="s">
        <v>101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Cover Page</vt:lpstr>
      <vt:lpstr>Arima Assay QC</vt:lpstr>
      <vt:lpstr>Shallow Seq QC - Pre-Capture</vt:lpstr>
      <vt:lpstr>Shallow Seq QC - Post-Captur</vt:lpstr>
      <vt:lpstr>Deep Seq QC</vt:lpstr>
      <vt:lpstr>Metric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jon@arimagenomics.com</cp:lastModifiedBy>
  <dcterms:created xsi:type="dcterms:W3CDTF">2017-09-27T22:03:21Z</dcterms:created>
  <dcterms:modified xsi:type="dcterms:W3CDTF">2021-11-04T23:35:02Z</dcterms:modified>
</cp:coreProperties>
</file>